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rsa\Downloads\"/>
    </mc:Choice>
  </mc:AlternateContent>
  <xr:revisionPtr revIDLastSave="0" documentId="13_ncr:1_{21B81507-2A30-4823-A8D4-D002F6FBC010}" xr6:coauthVersionLast="47" xr6:coauthVersionMax="47" xr10:uidLastSave="{00000000-0000-0000-0000-000000000000}"/>
  <bookViews>
    <workbookView xWindow="-21720" yWindow="1245" windowWidth="21840" windowHeight="13020" xr2:uid="{00000000-000D-0000-FFFF-FFFF00000000}"/>
  </bookViews>
  <sheets>
    <sheet name="1" sheetId="1" r:id="rId1"/>
    <sheet name="2" sheetId="2" r:id="rId2"/>
    <sheet name="3" sheetId="3" state="hidden" r:id="rId3"/>
  </sheets>
  <definedNames>
    <definedName name="_xlnm.Print_Area" localSheetId="0">'1'!$B$2:$BT$50</definedName>
    <definedName name="_xlnm.Print_Area" localSheetId="1">'2'!$A$2:$AQ$44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" l="1"/>
  <c r="BL29" i="1"/>
  <c r="BR14" i="1"/>
  <c r="M1" i="3" s="1"/>
  <c r="CF2" i="1"/>
  <c r="CG2" i="1"/>
  <c r="BY22" i="1"/>
  <c r="BY14" i="1"/>
  <c r="BL32" i="1"/>
  <c r="G19" i="1"/>
  <c r="G7" i="1"/>
  <c r="BL44" i="1"/>
  <c r="M7" i="3"/>
  <c r="L7" i="3"/>
  <c r="K7" i="3"/>
  <c r="J7" i="3"/>
  <c r="I7" i="3"/>
  <c r="I8" i="3" s="1"/>
  <c r="I10" i="3" s="1"/>
  <c r="H7" i="3"/>
  <c r="G7" i="3"/>
  <c r="F7" i="3"/>
  <c r="E7" i="3"/>
  <c r="D7" i="3"/>
  <c r="C7" i="3"/>
  <c r="D29" i="3"/>
  <c r="D30" i="3"/>
  <c r="D31" i="3"/>
  <c r="D32" i="3"/>
  <c r="D33" i="3"/>
  <c r="D34" i="3"/>
  <c r="D37" i="3"/>
  <c r="D38" i="3"/>
  <c r="D44" i="3"/>
  <c r="D45" i="3"/>
  <c r="D46" i="3"/>
  <c r="D47" i="3"/>
  <c r="D48" i="3"/>
  <c r="D49" i="3"/>
  <c r="D51" i="3"/>
  <c r="D52" i="3"/>
  <c r="D53" i="3"/>
  <c r="D54" i="3"/>
  <c r="D59" i="3"/>
  <c r="D60" i="3"/>
  <c r="D61" i="3"/>
  <c r="D62" i="3"/>
  <c r="D63" i="3"/>
  <c r="J36" i="2"/>
  <c r="O36" i="2"/>
  <c r="Q36" i="2"/>
  <c r="S36" i="2"/>
  <c r="U36" i="2"/>
  <c r="AQ36" i="2"/>
  <c r="AO36" i="2"/>
  <c r="AM36" i="2"/>
  <c r="AK36" i="2"/>
  <c r="AF36" i="2"/>
  <c r="M36" i="2"/>
  <c r="AI36" i="2"/>
  <c r="K5" i="3" l="1"/>
  <c r="J6" i="3"/>
  <c r="K9" i="3"/>
  <c r="K8" i="3"/>
  <c r="K15" i="3" s="1"/>
  <c r="M15" i="3" s="1"/>
  <c r="C62" i="3" s="1"/>
  <c r="I12" i="3"/>
  <c r="I13" i="3"/>
  <c r="I9" i="3"/>
  <c r="G5" i="3"/>
  <c r="G8" i="3"/>
  <c r="G12" i="3" s="1"/>
  <c r="E8" i="3"/>
  <c r="E13" i="3" s="1"/>
  <c r="M2" i="3"/>
  <c r="C5" i="3"/>
  <c r="C8" i="3"/>
  <c r="C12" i="3" s="1"/>
  <c r="H6" i="3"/>
  <c r="E5" i="3"/>
  <c r="E9" i="3"/>
  <c r="F6" i="3"/>
  <c r="D6" i="3"/>
  <c r="C9" i="3"/>
  <c r="I5" i="3"/>
  <c r="G9" i="3"/>
  <c r="L6" i="3"/>
  <c r="E10" i="3" l="1"/>
  <c r="K13" i="3"/>
  <c r="K12" i="3"/>
  <c r="G13" i="3"/>
  <c r="E12" i="3"/>
  <c r="M12" i="3" s="1"/>
  <c r="G10" i="3"/>
  <c r="K14" i="3"/>
  <c r="M14" i="3" s="1"/>
  <c r="C54" i="3" s="1"/>
  <c r="K11" i="3"/>
  <c r="M11" i="3" s="1"/>
  <c r="C35" i="3" s="1"/>
  <c r="K10" i="3"/>
  <c r="M5" i="3"/>
  <c r="M8" i="3"/>
  <c r="BE22" i="1" s="1"/>
  <c r="C13" i="3"/>
  <c r="C10" i="3"/>
  <c r="M6" i="3"/>
  <c r="M9" i="3"/>
  <c r="AX22" i="1" l="1"/>
  <c r="M13" i="3"/>
  <c r="C52" i="3" s="1"/>
  <c r="C37" i="3" s="1"/>
  <c r="C33" i="3"/>
  <c r="M10" i="3"/>
  <c r="C38" i="3" s="1"/>
  <c r="AL22" i="1"/>
  <c r="AR22" i="1"/>
  <c r="C34" i="3"/>
  <c r="C48" i="3"/>
  <c r="G36" i="2"/>
  <c r="AQ39" i="1" s="1"/>
  <c r="C46" i="3"/>
  <c r="C29" i="3"/>
  <c r="C45" i="3"/>
  <c r="C32" i="3"/>
  <c r="BY25" i="1"/>
  <c r="AC36" i="2"/>
  <c r="BI39" i="1" s="1"/>
  <c r="C60" i="3"/>
  <c r="C53" i="3"/>
  <c r="B2" i="1"/>
  <c r="C61" i="3"/>
  <c r="C51" i="3"/>
  <c r="C49" i="3"/>
  <c r="C31" i="3"/>
  <c r="C30" i="3"/>
  <c r="C44" i="3"/>
  <c r="C47" i="3"/>
  <c r="C59" i="3"/>
  <c r="L42" i="2" l="1"/>
  <c r="C63" i="3"/>
  <c r="C65" i="3" s="1"/>
  <c r="AH42" i="2"/>
  <c r="BY9" i="1" l="1"/>
  <c r="L2" i="1" s="1"/>
  <c r="Z2" i="1"/>
</calcChain>
</file>

<file path=xl/sharedStrings.xml><?xml version="1.0" encoding="utf-8"?>
<sst xmlns="http://schemas.openxmlformats.org/spreadsheetml/2006/main" count="387" uniqueCount="254">
  <si>
    <t>NORMALNA</t>
  </si>
  <si>
    <t>TEŠKA</t>
  </si>
  <si>
    <t>Dodatne napomene</t>
  </si>
  <si>
    <t>I sudija</t>
  </si>
  <si>
    <t>Izvještaj kontrolora suđenja</t>
  </si>
  <si>
    <t>Naziv takmičenja</t>
  </si>
  <si>
    <t>-</t>
  </si>
  <si>
    <t>(Domaćin)</t>
  </si>
  <si>
    <t>(Gost)</t>
  </si>
  <si>
    <t>Datum</t>
  </si>
  <si>
    <t>Sat</t>
  </si>
  <si>
    <t>II sudija</t>
  </si>
  <si>
    <t>/</t>
  </si>
  <si>
    <t>(Mjesto odigravanja)</t>
  </si>
  <si>
    <t>(Hala - dvorana)</t>
  </si>
  <si>
    <t>:</t>
  </si>
  <si>
    <t>Rezultat po setovima</t>
  </si>
  <si>
    <t>Osvojeni poeni</t>
  </si>
  <si>
    <t>Trajanje utakmice</t>
  </si>
  <si>
    <t>Funkcija</t>
  </si>
  <si>
    <t>Mjesto</t>
  </si>
  <si>
    <t>I sudija:</t>
  </si>
  <si>
    <t>Zapisničar:</t>
  </si>
  <si>
    <t>Pom. zapisničara:</t>
  </si>
  <si>
    <t>Linijski sudija 1:</t>
  </si>
  <si>
    <t>ZAVRŠNO VREDNOVANJE SUĐENJA - broj poena:</t>
  </si>
  <si>
    <t>Linijski sudija 2:</t>
  </si>
  <si>
    <t>Linijski sudija 3:</t>
  </si>
  <si>
    <t>Prvi sudija</t>
  </si>
  <si>
    <t>Drugi sudija</t>
  </si>
  <si>
    <t>Linijski sudija 4:</t>
  </si>
  <si>
    <t>Primjedbe / pohvale za rad zapisničara i linijskih sudija:</t>
  </si>
  <si>
    <t>Kontrolor suđenja</t>
  </si>
  <si>
    <t>Ovjera / potpis kontrolora suđenja</t>
  </si>
  <si>
    <t>PRVI SUDIJA</t>
  </si>
  <si>
    <t>А</t>
  </si>
  <si>
    <t>B</t>
  </si>
  <si>
    <t>C</t>
  </si>
  <si>
    <t>D</t>
  </si>
  <si>
    <t>E</t>
  </si>
  <si>
    <t>F</t>
  </si>
  <si>
    <t>DRUGI SUDIJA</t>
  </si>
  <si>
    <t>A</t>
  </si>
  <si>
    <t>Sudijske tehnike i mehanika</t>
  </si>
  <si>
    <t>Obraćanje pažnje na mrežu i srednju liniju</t>
  </si>
  <si>
    <t>Saradnja i podrška prvom sudiji</t>
  </si>
  <si>
    <t>Pozicija / Kordinacija pokreta / Aktivnost</t>
  </si>
  <si>
    <t>Sudijski znaci</t>
  </si>
  <si>
    <t>Saradnja sa zapisničarem</t>
  </si>
  <si>
    <t>Znanje, interpretacija i primjena pravila</t>
  </si>
  <si>
    <t>Procjena kontakta sa loptom, dosljednost, konstantnost, adekvatnost</t>
  </si>
  <si>
    <t>Procjena situacija na mreži (napad,blok...)</t>
  </si>
  <si>
    <t>Snalaženje u neobičnim situacijama</t>
  </si>
  <si>
    <t>Snalaženje u prekidima igre</t>
  </si>
  <si>
    <t>Odnos sa ekipama</t>
  </si>
  <si>
    <t>Odnos prema manjim prekršajima i sankcijama</t>
  </si>
  <si>
    <t>Kontrola klupa i zona za zagrijavanje</t>
  </si>
  <si>
    <t>Tretiranje neosnovanih zahtjeva i odugovlačenje</t>
  </si>
  <si>
    <t>Kontakt sa ekipama</t>
  </si>
  <si>
    <t>Generalni odnos prema ekipama</t>
  </si>
  <si>
    <t>Personalnost i vođenje utakmica</t>
  </si>
  <si>
    <t>Profesionalna pojava / Predstavljanje</t>
  </si>
  <si>
    <t>Govor tijela / Napetost / Koncentracija</t>
  </si>
  <si>
    <t>Suverenost / Vođstvo / Vođenje kriznih situacija</t>
  </si>
  <si>
    <t>Osjećaj za utakmicu / Kredibilitet / Prihvatanje od strane ekipa</t>
  </si>
  <si>
    <t>UKUPAN BROJ POENA:</t>
  </si>
  <si>
    <t>=</t>
  </si>
  <si>
    <t>+</t>
  </si>
  <si>
    <t>Plus</t>
  </si>
  <si>
    <t>Minus    →    →    →</t>
  </si>
  <si>
    <t>poena.</t>
  </si>
  <si>
    <t>Potpis prvog sudije:</t>
  </si>
  <si>
    <t>Potpis drugog sudije:</t>
  </si>
  <si>
    <t>Grad</t>
  </si>
  <si>
    <t>Protokol</t>
  </si>
  <si>
    <t>Pozicija i druge situacije</t>
  </si>
  <si>
    <t>Ritam zvižduka - prikupljanje informacija</t>
  </si>
  <si>
    <t>Timski rad sa drugim sudijom</t>
  </si>
  <si>
    <t>Timski rad sa linijskim sudijama</t>
  </si>
  <si>
    <t>Dodatne napomene: (Razlog ocjena u poljima A, D, E i F)</t>
  </si>
  <si>
    <t>3:2</t>
  </si>
  <si>
    <t>VRLO TEŠKA</t>
  </si>
  <si>
    <t>3:1</t>
  </si>
  <si>
    <t>3:0</t>
  </si>
  <si>
    <t>VT</t>
  </si>
  <si>
    <t>T</t>
  </si>
  <si>
    <t>N</t>
  </si>
  <si>
    <t>*************peti set završen rezultatom 29:27 i više</t>
  </si>
  <si>
    <t>************peti set završen rezultatom 21:19 i više</t>
  </si>
  <si>
    <t>***********broj setova sa završenim rezultatom 30:28 i više</t>
  </si>
  <si>
    <t>**********broj setova sa završenim rezultatom 35:33 i više</t>
  </si>
  <si>
    <t>*********peti set završen rezultatom 18:16 i više</t>
  </si>
  <si>
    <t>********broj setova sa završenim rezultatom 27:25 i više</t>
  </si>
  <si>
    <t>*******ukupno setova zavrsenih na razliku</t>
  </si>
  <si>
    <t>******ukupan broj osvojenih poena</t>
  </si>
  <si>
    <t>*****efektivno trajanje utakmice</t>
  </si>
  <si>
    <t>****osvojio setova gost</t>
  </si>
  <si>
    <t>***osvojio setova domaćin</t>
  </si>
  <si>
    <t>G</t>
  </si>
  <si>
    <t>UKUPNO</t>
  </si>
  <si>
    <t>Peti set</t>
  </si>
  <si>
    <t>Četvrti set</t>
  </si>
  <si>
    <t>Treći set</t>
  </si>
  <si>
    <t>Drugi set</t>
  </si>
  <si>
    <t>Prvi set</t>
  </si>
  <si>
    <t>**Žene</t>
  </si>
  <si>
    <t>*Muškarci</t>
  </si>
  <si>
    <t>Prezime i ime</t>
  </si>
  <si>
    <t>Faza takmičenja</t>
  </si>
  <si>
    <t>KUP BiH</t>
  </si>
  <si>
    <t>Kolo</t>
  </si>
  <si>
    <t>MLAĐE KATEGORIJE OS BiH</t>
  </si>
  <si>
    <t>PREMIJER LIGA OS BiH</t>
  </si>
  <si>
    <t>Klubovi</t>
  </si>
  <si>
    <t>Mjesto odigravanja</t>
  </si>
  <si>
    <t>Sportska dvorana</t>
  </si>
  <si>
    <t>Sudije</t>
  </si>
  <si>
    <t>ABADŽIJA ADNAN</t>
  </si>
  <si>
    <t>ILIJAŠ</t>
  </si>
  <si>
    <t>KOLOŠ ADNAN</t>
  </si>
  <si>
    <t>SARAJEVO</t>
  </si>
  <si>
    <t>HRASNICA</t>
  </si>
  <si>
    <t>TUZLA</t>
  </si>
  <si>
    <t>MUSLIĆ ALMIR</t>
  </si>
  <si>
    <t>BIHAĆ</t>
  </si>
  <si>
    <t>MUJKIĆ ARMIN</t>
  </si>
  <si>
    <t>ZENICA</t>
  </si>
  <si>
    <t>MODRIČA</t>
  </si>
  <si>
    <t>PALE</t>
  </si>
  <si>
    <t>BEGOVIĆ EDIN</t>
  </si>
  <si>
    <t>HUSEJNOVIĆ JASMIN</t>
  </si>
  <si>
    <t>BANJA LUKA</t>
  </si>
  <si>
    <t>NIKOLIĆ MILAN</t>
  </si>
  <si>
    <t>BRČKO</t>
  </si>
  <si>
    <t>ILIĆ MIODRAG</t>
  </si>
  <si>
    <t>LJUBINJE</t>
  </si>
  <si>
    <t>ČOLIĆ MIROSLAV</t>
  </si>
  <si>
    <t>BAŠIĆ MIRZA</t>
  </si>
  <si>
    <t>LUKAVAC</t>
  </si>
  <si>
    <t>OVUKA SINIŠA</t>
  </si>
  <si>
    <t>KUZMANOVIĆ SLAVIŠA</t>
  </si>
  <si>
    <t>JAKIŠA ZDRAVKO</t>
  </si>
  <si>
    <t>ČAPLJINA</t>
  </si>
  <si>
    <t>Kontrolori</t>
  </si>
  <si>
    <t>ROŽAJAC ADEM</t>
  </si>
  <si>
    <t>SOFTIĆ FARUK</t>
  </si>
  <si>
    <t>KARADEGLIJA NEBOJŠA</t>
  </si>
  <si>
    <t>MULAOSMANOVIĆ NIHAD</t>
  </si>
  <si>
    <t>KEROVIĆ ŽELJKO</t>
  </si>
  <si>
    <t>BREZA</t>
  </si>
  <si>
    <t>LOPARE</t>
  </si>
  <si>
    <t>Ž</t>
  </si>
  <si>
    <t>M</t>
  </si>
  <si>
    <t xml:space="preserve">Uzrast </t>
  </si>
  <si>
    <t>Pol</t>
  </si>
  <si>
    <t>Uzrast</t>
  </si>
  <si>
    <t>PECIKOZA PREDRAG</t>
  </si>
  <si>
    <t>DOBOJ</t>
  </si>
  <si>
    <t>KOZIĆ NIKOLA</t>
  </si>
  <si>
    <t>Obavezni parametri</t>
  </si>
  <si>
    <t>uzrast</t>
  </si>
  <si>
    <t>trajanje utakmice</t>
  </si>
  <si>
    <t>rezultat u setovima</t>
  </si>
  <si>
    <t>težina utakmice</t>
  </si>
  <si>
    <t>GORAŽDE</t>
  </si>
  <si>
    <t>GACKO</t>
  </si>
  <si>
    <t>KAKANJ</t>
  </si>
  <si>
    <t>BIJELJINA</t>
  </si>
  <si>
    <t>JU"GIMNAZIJA"</t>
  </si>
  <si>
    <t>KSC"GACKO"</t>
  </si>
  <si>
    <t>JU SC"BORIK"</t>
  </si>
  <si>
    <t>JU KSC"KAKANJ"</t>
  </si>
  <si>
    <t>GRADSKA DVORANA "MIRSAD HURIĆ"</t>
  </si>
  <si>
    <t>LIGA</t>
  </si>
  <si>
    <t>FINALNI TURNIR</t>
  </si>
  <si>
    <t>ČETVRTFINALE</t>
  </si>
  <si>
    <t>POLUFINALE</t>
  </si>
  <si>
    <t>FINALE</t>
  </si>
  <si>
    <t>SENIORKE</t>
  </si>
  <si>
    <t>SENIORI</t>
  </si>
  <si>
    <t>JUNIORKE</t>
  </si>
  <si>
    <t>JUNIORI</t>
  </si>
  <si>
    <t>KADETKINJE</t>
  </si>
  <si>
    <t>KADETI</t>
  </si>
  <si>
    <t>PIONIRKE</t>
  </si>
  <si>
    <t>PIONIRI</t>
  </si>
  <si>
    <t>Potvrđujem da sam ocjenjen/a sa :</t>
  </si>
  <si>
    <t>SKPC"MEJDAN"</t>
  </si>
  <si>
    <t>SD"FILIP VIŠNJIĆ"</t>
  </si>
  <si>
    <t>OSMIĆ MURIS</t>
  </si>
  <si>
    <t>CVIJANOVIĆ SRĐAN</t>
  </si>
  <si>
    <t>ORAŠJE</t>
  </si>
  <si>
    <t>HASKAJ NERMINA</t>
  </si>
  <si>
    <t>Broj utakmice</t>
  </si>
  <si>
    <t>SD"SKENDERIJA"</t>
  </si>
  <si>
    <t>SD"FRA MARTINA NEDIĆA"</t>
  </si>
  <si>
    <t>ANTUNOVIĆ PREDRAG</t>
  </si>
  <si>
    <t>Minuta</t>
  </si>
  <si>
    <t>POLUFINALNE</t>
  </si>
  <si>
    <t>FINALNE</t>
  </si>
  <si>
    <t>ZA TREĆE MJESTO</t>
  </si>
  <si>
    <t>PLAY OFF</t>
  </si>
  <si>
    <t>ILIDŽA</t>
  </si>
  <si>
    <t>SD"PEKI"</t>
  </si>
  <si>
    <t>KRISTINA PANTELIĆ BABIĆ</t>
  </si>
  <si>
    <t>LOLIĆ ADMIR</t>
  </si>
  <si>
    <t>ŽIVINICE</t>
  </si>
  <si>
    <t>MOSTAR</t>
  </si>
  <si>
    <t>SD"Bijeli Brijeg"</t>
  </si>
  <si>
    <t>SD"JOVO Đurić"</t>
  </si>
  <si>
    <t>ADMIR MAHOVKIĆ</t>
  </si>
  <si>
    <t>ISTOČNO SARAJEVO</t>
  </si>
  <si>
    <t>SD"SABIT HADŽIĆ"</t>
  </si>
  <si>
    <t>OS BiH  2021-22</t>
  </si>
  <si>
    <t>OS BIH 2021-22</t>
  </si>
  <si>
    <t>OK "KULA GRADAČAC", Gradačac</t>
  </si>
  <si>
    <t>GRADAČAC</t>
  </si>
  <si>
    <t>SD "GRADAČAČKI SAJAM"</t>
  </si>
  <si>
    <t>SD "BORIK"</t>
  </si>
  <si>
    <t>SD "MODRIČA"</t>
  </si>
  <si>
    <t>MUJKIĆ MEDIN</t>
  </si>
  <si>
    <t>VUKAJLOVIĆ ŽELJKO</t>
  </si>
  <si>
    <t>MILENKO MARIĆ</t>
  </si>
  <si>
    <t>OK "INOVA", Banja Luka</t>
  </si>
  <si>
    <t>OK "MODRIČA NOVORPOM", Modriča</t>
  </si>
  <si>
    <t>OK "LJUBINJE-BANKOM", Ljubinje</t>
  </si>
  <si>
    <t>HOK "DOMALJEVAC", Domaljevac</t>
  </si>
  <si>
    <t>MOK "JEDINSTVO", Brčko</t>
  </si>
  <si>
    <t>OK "RADNIK", Bijeljina</t>
  </si>
  <si>
    <t>OK "BORAC", Banja Luka</t>
  </si>
  <si>
    <t>OK "BOSNA", Sarajevo</t>
  </si>
  <si>
    <t>OK "KAKANJ 78", Kakanj</t>
  </si>
  <si>
    <t>SOK "MOSTAR",Mostar</t>
  </si>
  <si>
    <t>ŽOK "GACKO", Gacko</t>
  </si>
  <si>
    <t>ŽOK "BIMAL-JEDINSTVO", Brčko</t>
  </si>
  <si>
    <t>UOK "BANJALUKA VOLEJ", Banja Luka</t>
  </si>
  <si>
    <t>OK "SLOBODA", Tuzla</t>
  </si>
  <si>
    <t>ŽOK "IGMAN", Ilidža</t>
  </si>
  <si>
    <t>OK "GORAŽDE", Goražde</t>
  </si>
  <si>
    <t>OK "CENTAR ORT", Sarajevo</t>
  </si>
  <si>
    <t>POSJKIĆ BAKIR</t>
  </si>
  <si>
    <t>KULIDŽAN NEBOJŠA</t>
  </si>
  <si>
    <t>GUTALJ DRAGAN</t>
  </si>
  <si>
    <t>ALIĆ RIJAD</t>
  </si>
  <si>
    <t>JOVANOVIĆ DEJAN</t>
  </si>
  <si>
    <t>GRUJIĆ RANKO</t>
  </si>
  <si>
    <t>BARALIĆ SRĐAN</t>
  </si>
  <si>
    <t>IMAMOVIĆ NEDŽAD</t>
  </si>
  <si>
    <t>SMAJIĆ SAMIR</t>
  </si>
  <si>
    <t>BILEĆA</t>
  </si>
  <si>
    <t>KALESIJA</t>
  </si>
  <si>
    <t>ZVORNIK</t>
  </si>
  <si>
    <t>OK "NAPREDAK", Odžak</t>
  </si>
  <si>
    <t>OK "GACKO", Gacko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</si>
</sst>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"/>
    <numFmt numFmtId="165" formatCode="0.0"/>
    <numFmt numFmtId="166" formatCode="00\.00"/>
    <numFmt numFmtId="167" formatCode="000"/>
    <numFmt numFmtId="168" formatCode="00\ &quot;minuta&quot;"/>
  </numFmts>
  <fonts count="29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20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20"/>
      <name val="Arial"/>
      <family val="2"/>
      <charset val="238"/>
    </font>
    <font>
      <sz val="6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double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9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 shrinkToFi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horizontal="right" vertical="center"/>
      <protection hidden="1"/>
    </xf>
    <xf numFmtId="0" fontId="0" fillId="0" borderId="51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0" fillId="0" borderId="53" xfId="0" applyBorder="1" applyProtection="1">
      <protection hidden="1"/>
    </xf>
    <xf numFmtId="0" fontId="2" fillId="0" borderId="54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hidden="1"/>
    </xf>
    <xf numFmtId="0" fontId="20" fillId="0" borderId="59" xfId="0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0" borderId="61" xfId="0" applyFont="1" applyBorder="1" applyAlignment="1" applyProtection="1">
      <alignment horizontal="center" vertical="center"/>
      <protection hidden="1"/>
    </xf>
    <xf numFmtId="0" fontId="20" fillId="0" borderId="62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20" fillId="0" borderId="64" xfId="0" applyFont="1" applyBorder="1" applyAlignment="1" applyProtection="1">
      <alignment horizontal="center" vertical="center"/>
      <protection hidden="1"/>
    </xf>
    <xf numFmtId="0" fontId="20" fillId="0" borderId="65" xfId="0" applyFont="1" applyBorder="1" applyAlignment="1" applyProtection="1">
      <alignment horizontal="center" vertical="center"/>
      <protection hidden="1"/>
    </xf>
    <xf numFmtId="0" fontId="20" fillId="0" borderId="66" xfId="0" applyFont="1" applyBorder="1" applyAlignment="1" applyProtection="1">
      <alignment horizontal="center" vertical="center"/>
      <protection hidden="1"/>
    </xf>
    <xf numFmtId="0" fontId="20" fillId="0" borderId="67" xfId="0" applyFont="1" applyBorder="1" applyAlignment="1" applyProtection="1">
      <alignment horizontal="center" vertical="center"/>
      <protection hidden="1"/>
    </xf>
    <xf numFmtId="0" fontId="20" fillId="0" borderId="68" xfId="0" applyFont="1" applyBorder="1" applyAlignment="1" applyProtection="1">
      <alignment horizontal="center" vertical="center"/>
      <protection hidden="1"/>
    </xf>
    <xf numFmtId="0" fontId="20" fillId="0" borderId="69" xfId="0" applyFont="1" applyBorder="1" applyAlignment="1" applyProtection="1">
      <alignment horizontal="center" vertical="center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71" xfId="0" applyFont="1" applyBorder="1" applyAlignment="1" applyProtection="1">
      <alignment horizontal="center" vertical="center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20" fillId="0" borderId="73" xfId="0" applyFont="1" applyBorder="1" applyAlignment="1" applyProtection="1">
      <alignment horizontal="center" vertical="center"/>
      <protection hidden="1"/>
    </xf>
    <xf numFmtId="0" fontId="20" fillId="0" borderId="74" xfId="0" applyFont="1" applyBorder="1" applyAlignment="1" applyProtection="1">
      <alignment horizontal="center" vertical="center"/>
      <protection hidden="1"/>
    </xf>
    <xf numFmtId="0" fontId="20" fillId="0" borderId="75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76" xfId="0" applyBorder="1" applyAlignment="1" applyProtection="1">
      <alignment vertical="center"/>
      <protection hidden="1"/>
    </xf>
    <xf numFmtId="0" fontId="0" fillId="0" borderId="77" xfId="0" applyBorder="1" applyAlignment="1" applyProtection="1">
      <alignment vertical="center"/>
      <protection hidden="1"/>
    </xf>
    <xf numFmtId="0" fontId="0" fillId="0" borderId="78" xfId="0" applyBorder="1" applyAlignment="1" applyProtection="1">
      <alignment vertical="center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0" fillId="0" borderId="81" xfId="0" applyBorder="1" applyProtection="1">
      <protection hidden="1"/>
    </xf>
    <xf numFmtId="0" fontId="0" fillId="0" borderId="82" xfId="0" applyBorder="1" applyProtection="1">
      <protection hidden="1"/>
    </xf>
    <xf numFmtId="0" fontId="0" fillId="0" borderId="81" xfId="0" applyBorder="1" applyAlignment="1" applyProtection="1">
      <alignment vertical="center"/>
      <protection hidden="1"/>
    </xf>
    <xf numFmtId="0" fontId="0" fillId="0" borderId="82" xfId="0" applyBorder="1" applyAlignment="1" applyProtection="1">
      <alignment vertic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2" fillId="0" borderId="84" xfId="0" applyFont="1" applyBorder="1" applyAlignment="1" applyProtection="1">
      <alignment vertical="center"/>
      <protection hidden="1"/>
    </xf>
    <xf numFmtId="0" fontId="0" fillId="0" borderId="83" xfId="0" applyBorder="1" applyAlignment="1" applyProtection="1">
      <alignment vertical="center"/>
      <protection hidden="1"/>
    </xf>
    <xf numFmtId="0" fontId="19" fillId="0" borderId="8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Alignment="1" applyProtection="1">
      <alignment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19" fillId="5" borderId="78" xfId="0" applyFont="1" applyFill="1" applyBorder="1" applyAlignment="1">
      <alignment horizontal="left"/>
    </xf>
    <xf numFmtId="0" fontId="20" fillId="0" borderId="87" xfId="0" applyFont="1" applyBorder="1" applyAlignment="1" applyProtection="1">
      <alignment horizontal="right" vertical="center"/>
      <protection hidden="1"/>
    </xf>
    <xf numFmtId="0" fontId="16" fillId="0" borderId="88" xfId="0" applyFont="1" applyBorder="1" applyAlignment="1" applyProtection="1">
      <alignment horizontal="right" vertical="center"/>
      <protection hidden="1"/>
    </xf>
    <xf numFmtId="0" fontId="20" fillId="0" borderId="88" xfId="0" applyFont="1" applyBorder="1" applyAlignment="1" applyProtection="1">
      <alignment horizontal="right" vertical="center"/>
      <protection hidden="1"/>
    </xf>
    <xf numFmtId="0" fontId="0" fillId="0" borderId="84" xfId="0" applyBorder="1" applyAlignment="1" applyProtection="1">
      <alignment vertical="center"/>
      <protection hidden="1"/>
    </xf>
    <xf numFmtId="0" fontId="0" fillId="0" borderId="84" xfId="0" applyBorder="1" applyAlignment="1" applyProtection="1">
      <alignment horizontal="right" vertical="center"/>
      <protection hidden="1"/>
    </xf>
    <xf numFmtId="0" fontId="19" fillId="5" borderId="79" xfId="0" applyFont="1" applyFill="1" applyBorder="1" applyAlignment="1">
      <alignment horizontal="left"/>
    </xf>
    <xf numFmtId="0" fontId="19" fillId="0" borderId="86" xfId="0" applyFont="1" applyBorder="1" applyAlignment="1">
      <alignment horizontal="left"/>
    </xf>
    <xf numFmtId="0" fontId="0" fillId="5" borderId="7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 applyProtection="1">
      <alignment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5" borderId="76" xfId="0" applyFill="1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89" xfId="0" applyBorder="1" applyAlignment="1" applyProtection="1">
      <alignment vertical="center"/>
      <protection hidden="1"/>
    </xf>
    <xf numFmtId="0" fontId="0" fillId="0" borderId="90" xfId="0" applyBorder="1" applyAlignment="1" applyProtection="1">
      <alignment vertical="center"/>
      <protection hidden="1"/>
    </xf>
    <xf numFmtId="1" fontId="0" fillId="0" borderId="80" xfId="0" applyNumberFormat="1" applyBorder="1" applyAlignment="1" applyProtection="1">
      <alignment vertical="center"/>
      <protection hidden="1"/>
    </xf>
    <xf numFmtId="1" fontId="0" fillId="0" borderId="81" xfId="0" applyNumberFormat="1" applyBorder="1" applyAlignment="1" applyProtection="1">
      <alignment vertical="center"/>
      <protection hidden="1"/>
    </xf>
    <xf numFmtId="1" fontId="0" fillId="0" borderId="82" xfId="0" applyNumberFormat="1" applyBorder="1" applyAlignment="1" applyProtection="1">
      <alignment vertical="center"/>
      <protection hidden="1"/>
    </xf>
    <xf numFmtId="49" fontId="2" fillId="0" borderId="76" xfId="0" applyNumberFormat="1" applyFont="1" applyBorder="1" applyAlignment="1" applyProtection="1">
      <alignment horizontal="center"/>
      <protection hidden="1"/>
    </xf>
    <xf numFmtId="165" fontId="0" fillId="0" borderId="89" xfId="0" applyNumberFormat="1" applyBorder="1" applyAlignment="1" applyProtection="1">
      <alignment horizontal="center"/>
      <protection hidden="1"/>
    </xf>
    <xf numFmtId="0" fontId="0" fillId="0" borderId="89" xfId="0" applyBorder="1" applyProtection="1">
      <protection hidden="1"/>
    </xf>
    <xf numFmtId="0" fontId="0" fillId="0" borderId="77" xfId="0" applyBorder="1" applyProtection="1">
      <protection hidden="1"/>
    </xf>
    <xf numFmtId="0" fontId="0" fillId="0" borderId="79" xfId="0" applyBorder="1" applyProtection="1">
      <protection hidden="1"/>
    </xf>
    <xf numFmtId="165" fontId="0" fillId="0" borderId="90" xfId="0" applyNumberFormat="1" applyBorder="1" applyAlignment="1" applyProtection="1">
      <alignment horizontal="center"/>
      <protection hidden="1"/>
    </xf>
    <xf numFmtId="0" fontId="0" fillId="0" borderId="90" xfId="0" applyBorder="1" applyProtection="1">
      <protection hidden="1"/>
    </xf>
    <xf numFmtId="0" fontId="0" fillId="0" borderId="86" xfId="0" applyBorder="1" applyProtection="1">
      <protection hidden="1"/>
    </xf>
    <xf numFmtId="0" fontId="0" fillId="0" borderId="76" xfId="0" applyBorder="1" applyProtection="1">
      <protection hidden="1"/>
    </xf>
    <xf numFmtId="0" fontId="0" fillId="0" borderId="78" xfId="0" applyBorder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85" xfId="0" applyBorder="1" applyProtection="1">
      <protection hidden="1"/>
    </xf>
    <xf numFmtId="165" fontId="2" fillId="0" borderId="91" xfId="0" applyNumberFormat="1" applyFont="1" applyBorder="1" applyAlignment="1" applyProtection="1">
      <alignment horizontal="center"/>
      <protection hidden="1"/>
    </xf>
    <xf numFmtId="0" fontId="2" fillId="0" borderId="91" xfId="0" applyFont="1" applyBorder="1" applyProtection="1">
      <protection hidden="1"/>
    </xf>
    <xf numFmtId="0" fontId="2" fillId="0" borderId="90" xfId="0" applyFont="1" applyBorder="1" applyProtection="1">
      <protection hidden="1"/>
    </xf>
    <xf numFmtId="0" fontId="2" fillId="0" borderId="86" xfId="0" applyFont="1" applyBorder="1" applyProtection="1"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85" xfId="0" applyBorder="1" applyAlignment="1">
      <alignment horizontal="left"/>
    </xf>
    <xf numFmtId="0" fontId="14" fillId="2" borderId="0" xfId="0" applyFont="1" applyFill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left" vertical="center"/>
      <protection hidden="1"/>
    </xf>
    <xf numFmtId="0" fontId="4" fillId="0" borderId="103" xfId="0" applyFont="1" applyBorder="1" applyAlignment="1" applyProtection="1">
      <alignment horizontal="left" vertical="center" shrinkToFit="1"/>
      <protection locked="0"/>
    </xf>
    <xf numFmtId="0" fontId="13" fillId="0" borderId="63" xfId="0" applyFont="1" applyBorder="1" applyAlignment="1" applyProtection="1">
      <alignment horizontal="left" vertical="center" shrinkToFit="1"/>
      <protection hidden="1"/>
    </xf>
    <xf numFmtId="0" fontId="13" fillId="0" borderId="4" xfId="0" applyFont="1" applyBorder="1" applyAlignment="1" applyProtection="1">
      <alignment horizontal="left" vertical="center" shrinkToFit="1"/>
      <protection hidden="1"/>
    </xf>
    <xf numFmtId="0" fontId="13" fillId="0" borderId="5" xfId="0" applyFont="1" applyBorder="1" applyAlignment="1" applyProtection="1">
      <alignment horizontal="left" vertical="center" shrinkToFit="1"/>
      <protection hidden="1"/>
    </xf>
    <xf numFmtId="0" fontId="13" fillId="0" borderId="58" xfId="0" applyFont="1" applyBorder="1" applyAlignment="1" applyProtection="1">
      <alignment horizontal="left" vertical="center" shrinkToFit="1"/>
      <protection hidden="1"/>
    </xf>
    <xf numFmtId="0" fontId="13" fillId="0" borderId="7" xfId="0" applyFont="1" applyBorder="1" applyAlignment="1" applyProtection="1">
      <alignment horizontal="left" vertical="center" shrinkToFit="1"/>
      <protection hidden="1"/>
    </xf>
    <xf numFmtId="0" fontId="13" fillId="0" borderId="8" xfId="0" applyFont="1" applyBorder="1" applyAlignment="1" applyProtection="1">
      <alignment horizontal="left" vertical="center" shrinkToFit="1"/>
      <protection hidden="1"/>
    </xf>
    <xf numFmtId="0" fontId="0" fillId="0" borderId="103" xfId="0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left" vertical="center"/>
      <protection hidden="1"/>
    </xf>
    <xf numFmtId="0" fontId="27" fillId="0" borderId="30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7" fillId="0" borderId="88" xfId="0" applyFont="1" applyBorder="1" applyAlignment="1" applyProtection="1">
      <alignment horizontal="left" vertical="top" wrapText="1"/>
      <protection locked="0"/>
    </xf>
    <xf numFmtId="0" fontId="27" fillId="0" borderId="94" xfId="0" applyFont="1" applyBorder="1" applyAlignment="1" applyProtection="1">
      <alignment horizontal="left" vertical="top" wrapText="1"/>
      <protection locked="0"/>
    </xf>
    <xf numFmtId="0" fontId="27" fillId="0" borderId="95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3" fillId="0" borderId="58" xfId="0" applyFont="1" applyBorder="1" applyAlignment="1" applyProtection="1">
      <alignment horizontal="left" vertical="center" shrinkToFit="1"/>
      <protection locked="0"/>
    </xf>
    <xf numFmtId="0" fontId="13" fillId="0" borderId="7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2" fontId="15" fillId="0" borderId="39" xfId="0" applyNumberFormat="1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0" fillId="3" borderId="103" xfId="0" applyFill="1" applyBorder="1" applyAlignment="1" applyProtection="1">
      <alignment horizontal="left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3" fillId="0" borderId="6" xfId="0" applyFont="1" applyBorder="1" applyAlignment="1" applyProtection="1">
      <alignment horizontal="left" vertical="center" shrinkToFit="1"/>
      <protection hidden="1"/>
    </xf>
    <xf numFmtId="0" fontId="10" fillId="0" borderId="110" xfId="0" applyFont="1" applyBorder="1" applyAlignment="1" applyProtection="1">
      <alignment horizontal="center" vertical="top" wrapText="1"/>
      <protection hidden="1"/>
    </xf>
    <xf numFmtId="164" fontId="11" fillId="0" borderId="28" xfId="0" applyNumberFormat="1" applyFont="1" applyBorder="1" applyAlignment="1" applyProtection="1">
      <alignment horizontal="center" vertical="center"/>
      <protection locked="0"/>
    </xf>
    <xf numFmtId="164" fontId="11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109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top" wrapText="1"/>
      <protection hidden="1"/>
    </xf>
    <xf numFmtId="0" fontId="11" fillId="0" borderId="103" xfId="0" applyFont="1" applyBorder="1" applyAlignment="1" applyProtection="1">
      <alignment horizontal="center" vertical="center"/>
      <protection hidden="1"/>
    </xf>
    <xf numFmtId="0" fontId="12" fillId="0" borderId="108" xfId="0" applyFont="1" applyBorder="1" applyAlignment="1" applyProtection="1">
      <alignment horizontal="center" vertical="center"/>
      <protection hidden="1"/>
    </xf>
    <xf numFmtId="168" fontId="11" fillId="0" borderId="103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10" fillId="0" borderId="109" xfId="0" applyFont="1" applyBorder="1" applyAlignment="1" applyProtection="1">
      <alignment horizontal="center" vertical="top" wrapText="1"/>
      <protection hidden="1"/>
    </xf>
    <xf numFmtId="14" fontId="8" fillId="0" borderId="103" xfId="0" applyNumberFormat="1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166" fontId="8" fillId="0" borderId="103" xfId="0" applyNumberFormat="1" applyFont="1" applyBorder="1" applyAlignment="1" applyProtection="1">
      <alignment horizontal="center" vertical="center"/>
      <protection locked="0"/>
    </xf>
    <xf numFmtId="0" fontId="2" fillId="0" borderId="101" xfId="0" applyFont="1" applyBorder="1" applyAlignment="1" applyProtection="1">
      <alignment horizontal="center" vertical="center"/>
      <protection hidden="1"/>
    </xf>
    <xf numFmtId="0" fontId="4" fillId="0" borderId="102" xfId="0" applyFont="1" applyBorder="1" applyAlignment="1" applyProtection="1">
      <alignment horizontal="left" vertical="center" indent="1"/>
      <protection hidden="1"/>
    </xf>
    <xf numFmtId="0" fontId="8" fillId="0" borderId="103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26" fillId="0" borderId="105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52" xfId="0" applyFont="1" applyBorder="1" applyAlignment="1" applyProtection="1">
      <alignment horizontal="left" vertical="top" wrapText="1"/>
      <protection locked="0"/>
    </xf>
    <xf numFmtId="0" fontId="26" fillId="0" borderId="106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26" fillId="0" borderId="107" xfId="0" applyFont="1" applyBorder="1" applyAlignment="1" applyProtection="1">
      <alignment horizontal="left" vertical="top" wrapText="1"/>
      <protection locked="0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90" xfId="0" applyFont="1" applyBorder="1" applyAlignment="1" applyProtection="1">
      <alignment horizontal="center" vertical="center" shrinkToFit="1"/>
      <protection locked="0"/>
    </xf>
    <xf numFmtId="0" fontId="7" fillId="0" borderId="86" xfId="0" applyFont="1" applyBorder="1" applyAlignment="1" applyProtection="1">
      <alignment horizontal="center" vertical="center" shrinkToFit="1"/>
      <protection locked="0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0" fontId="8" fillId="0" borderId="91" xfId="0" applyFont="1" applyBorder="1" applyAlignment="1" applyProtection="1">
      <alignment horizontal="center" vertical="center" shrinkToFit="1"/>
      <protection locked="0"/>
    </xf>
    <xf numFmtId="0" fontId="8" fillId="0" borderId="104" xfId="0" applyFont="1" applyBorder="1" applyAlignment="1" applyProtection="1">
      <alignment horizontal="center" vertical="center" shrinkToFit="1"/>
      <protection locked="0"/>
    </xf>
    <xf numFmtId="49" fontId="8" fillId="0" borderId="103" xfId="0" applyNumberFormat="1" applyFont="1" applyBorder="1" applyAlignment="1" applyProtection="1">
      <alignment horizontal="center" vertical="center" shrinkToFit="1"/>
      <protection locked="0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104" xfId="0" applyFont="1" applyBorder="1" applyAlignment="1" applyProtection="1">
      <alignment horizontal="center" vertical="center"/>
      <protection hidden="1"/>
    </xf>
    <xf numFmtId="0" fontId="0" fillId="0" borderId="104" xfId="0" applyBorder="1"/>
    <xf numFmtId="0" fontId="5" fillId="0" borderId="10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83" xfId="0" applyFont="1" applyBorder="1" applyAlignment="1" applyProtection="1">
      <alignment horizontal="center" vertical="center" shrinkToFit="1"/>
      <protection locked="0"/>
    </xf>
    <xf numFmtId="0" fontId="7" fillId="0" borderId="91" xfId="0" applyFont="1" applyBorder="1" applyAlignment="1" applyProtection="1">
      <alignment horizontal="center" vertical="center" shrinkToFit="1"/>
      <protection locked="0"/>
    </xf>
    <xf numFmtId="0" fontId="7" fillId="0" borderId="104" xfId="0" applyFont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7" fontId="28" fillId="0" borderId="76" xfId="0" applyNumberFormat="1" applyFont="1" applyBorder="1" applyAlignment="1" applyProtection="1">
      <alignment horizontal="center" vertical="center"/>
      <protection locked="0"/>
    </xf>
    <xf numFmtId="167" fontId="28" fillId="0" borderId="89" xfId="0" applyNumberFormat="1" applyFont="1" applyBorder="1" applyAlignment="1" applyProtection="1">
      <alignment horizontal="center" vertical="center"/>
      <protection locked="0"/>
    </xf>
    <xf numFmtId="167" fontId="28" fillId="0" borderId="77" xfId="0" applyNumberFormat="1" applyFont="1" applyBorder="1" applyAlignment="1" applyProtection="1">
      <alignment horizontal="center" vertical="center"/>
      <protection locked="0"/>
    </xf>
    <xf numFmtId="167" fontId="28" fillId="0" borderId="79" xfId="0" applyNumberFormat="1" applyFont="1" applyBorder="1" applyAlignment="1" applyProtection="1">
      <alignment horizontal="center" vertical="center"/>
      <protection locked="0"/>
    </xf>
    <xf numFmtId="167" fontId="28" fillId="0" borderId="90" xfId="0" applyNumberFormat="1" applyFont="1" applyBorder="1" applyAlignment="1" applyProtection="1">
      <alignment horizontal="center" vertical="center"/>
      <protection locked="0"/>
    </xf>
    <xf numFmtId="167" fontId="2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83" xfId="0" applyFont="1" applyBorder="1" applyAlignment="1" applyProtection="1">
      <alignment horizontal="center" vertical="center"/>
      <protection hidden="1"/>
    </xf>
    <xf numFmtId="0" fontId="8" fillId="0" borderId="104" xfId="0" applyFont="1" applyBorder="1" applyAlignment="1" applyProtection="1">
      <alignment horizontal="center" vertical="center"/>
      <protection hidden="1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10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hidden="1"/>
    </xf>
    <xf numFmtId="0" fontId="6" fillId="0" borderId="92" xfId="0" applyFont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93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85" xfId="0" applyFont="1" applyBorder="1" applyAlignment="1" applyProtection="1">
      <alignment horizontal="center" vertical="center" wrapText="1"/>
      <protection hidden="1"/>
    </xf>
    <xf numFmtId="0" fontId="6" fillId="0" borderId="94" xfId="0" applyFont="1" applyBorder="1" applyAlignment="1" applyProtection="1">
      <alignment horizontal="center" vertical="center" wrapText="1"/>
      <protection hidden="1"/>
    </xf>
    <xf numFmtId="0" fontId="6" fillId="0" borderId="95" xfId="0" applyFont="1" applyBorder="1" applyAlignment="1" applyProtection="1">
      <alignment horizontal="center" vertical="center" wrapText="1"/>
      <protection hidden="1"/>
    </xf>
    <xf numFmtId="0" fontId="6" fillId="0" borderId="96" xfId="0" applyFont="1" applyBorder="1" applyAlignment="1" applyProtection="1">
      <alignment horizontal="center" vertical="center" wrapText="1"/>
      <protection hidden="1"/>
    </xf>
    <xf numFmtId="0" fontId="23" fillId="0" borderId="97" xfId="0" applyFont="1" applyBorder="1" applyAlignment="1" applyProtection="1">
      <alignment horizontal="center" vertical="center"/>
      <protection hidden="1"/>
    </xf>
    <xf numFmtId="0" fontId="23" fillId="0" borderId="53" xfId="0" applyFont="1" applyBorder="1" applyAlignment="1" applyProtection="1">
      <alignment horizontal="center" vertical="center"/>
      <protection hidden="1"/>
    </xf>
    <xf numFmtId="0" fontId="23" fillId="0" borderId="93" xfId="0" applyFont="1" applyBorder="1" applyAlignment="1" applyProtection="1">
      <alignment horizontal="center" vertical="center"/>
      <protection hidden="1"/>
    </xf>
    <xf numFmtId="0" fontId="23" fillId="0" borderId="78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85" xfId="0" applyFont="1" applyBorder="1" applyAlignment="1" applyProtection="1">
      <alignment horizontal="center" vertical="center"/>
      <protection hidden="1"/>
    </xf>
    <xf numFmtId="0" fontId="23" fillId="0" borderId="98" xfId="0" applyFont="1" applyBorder="1" applyAlignment="1" applyProtection="1">
      <alignment horizontal="center" vertical="center"/>
      <protection hidden="1"/>
    </xf>
    <xf numFmtId="0" fontId="23" fillId="0" borderId="95" xfId="0" applyFont="1" applyBorder="1" applyAlignment="1" applyProtection="1">
      <alignment horizontal="center" vertical="center"/>
      <protection hidden="1"/>
    </xf>
    <xf numFmtId="0" fontId="23" fillId="0" borderId="96" xfId="0" applyFont="1" applyBorder="1" applyAlignment="1" applyProtection="1">
      <alignment horizontal="center" vertical="center"/>
      <protection hidden="1"/>
    </xf>
    <xf numFmtId="2" fontId="24" fillId="0" borderId="53" xfId="0" applyNumberFormat="1" applyFont="1" applyBorder="1" applyAlignment="1" applyProtection="1">
      <alignment horizontal="center" vertical="center"/>
      <protection hidden="1"/>
    </xf>
    <xf numFmtId="2" fontId="24" fillId="0" borderId="99" xfId="0" applyNumberFormat="1" applyFont="1" applyBorder="1" applyAlignment="1" applyProtection="1">
      <alignment horizontal="center" vertical="center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2" fontId="24" fillId="0" borderId="88" xfId="0" applyNumberFormat="1" applyFont="1" applyBorder="1" applyAlignment="1" applyProtection="1">
      <alignment horizontal="center" vertical="center"/>
      <protection hidden="1"/>
    </xf>
    <xf numFmtId="2" fontId="24" fillId="0" borderId="95" xfId="0" applyNumberFormat="1" applyFont="1" applyBorder="1" applyAlignment="1" applyProtection="1">
      <alignment horizontal="center" vertical="center"/>
      <protection hidden="1"/>
    </xf>
    <xf numFmtId="2" fontId="24" fillId="0" borderId="100" xfId="0" applyNumberFormat="1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101" xfId="0" applyFont="1" applyBorder="1" applyAlignment="1" applyProtection="1">
      <alignment horizontal="left" vertical="center" indent="1"/>
      <protection hidden="1"/>
    </xf>
    <xf numFmtId="0" fontId="2" fillId="0" borderId="103" xfId="0" applyFont="1" applyBorder="1" applyAlignment="1" applyProtection="1">
      <alignment horizontal="center" vertical="center"/>
      <protection hidden="1"/>
    </xf>
    <xf numFmtId="0" fontId="25" fillId="0" borderId="106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107" xfId="0" applyFont="1" applyBorder="1" applyAlignment="1" applyProtection="1">
      <alignment horizontal="left" vertical="top" wrapText="1"/>
      <protection locked="0"/>
    </xf>
    <xf numFmtId="0" fontId="22" fillId="0" borderId="105" xfId="0" applyFont="1" applyBorder="1" applyAlignment="1" applyProtection="1">
      <alignment horizontal="center" wrapText="1"/>
      <protection hidden="1"/>
    </xf>
    <xf numFmtId="0" fontId="22" fillId="0" borderId="52" xfId="0" applyFont="1" applyBorder="1" applyAlignment="1" applyProtection="1">
      <alignment horizontal="center" wrapText="1"/>
      <protection hidden="1"/>
    </xf>
    <xf numFmtId="0" fontId="18" fillId="0" borderId="147" xfId="0" applyFont="1" applyBorder="1" applyAlignment="1" applyProtection="1">
      <alignment horizontal="center" vertical="center"/>
      <protection hidden="1"/>
    </xf>
    <xf numFmtId="0" fontId="18" fillId="0" borderId="147" xfId="0" applyFont="1" applyBorder="1" applyAlignment="1" applyProtection="1">
      <alignment horizontal="left" vertical="center" indent="1"/>
      <protection hidden="1"/>
    </xf>
    <xf numFmtId="0" fontId="16" fillId="0" borderId="148" xfId="0" applyFont="1" applyBorder="1" applyAlignment="1" applyProtection="1">
      <alignment horizontal="left" vertical="center"/>
      <protection hidden="1"/>
    </xf>
    <xf numFmtId="0" fontId="18" fillId="0" borderId="149" xfId="0" applyFont="1" applyBorder="1" applyAlignment="1" applyProtection="1">
      <alignment horizontal="left" vertical="center"/>
      <protection hidden="1"/>
    </xf>
    <xf numFmtId="0" fontId="20" fillId="0" borderId="150" xfId="0" applyFont="1" applyBorder="1" applyAlignment="1" applyProtection="1">
      <alignment horizontal="center" vertical="center"/>
      <protection hidden="1"/>
    </xf>
    <xf numFmtId="0" fontId="18" fillId="0" borderId="119" xfId="0" applyFont="1" applyBorder="1" applyAlignment="1" applyProtection="1">
      <alignment horizontal="left" vertical="center" wrapText="1"/>
      <protection hidden="1"/>
    </xf>
    <xf numFmtId="0" fontId="20" fillId="0" borderId="121" xfId="0" applyFont="1" applyBorder="1" applyAlignment="1" applyProtection="1">
      <alignment horizontal="center" vertical="center"/>
      <protection hidden="1"/>
    </xf>
    <xf numFmtId="0" fontId="0" fillId="0" borderId="145" xfId="0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right" vertical="center" shrinkToFit="1"/>
      <protection hidden="1"/>
    </xf>
    <xf numFmtId="0" fontId="1" fillId="0" borderId="45" xfId="0" applyFont="1" applyBorder="1" applyAlignment="1" applyProtection="1">
      <alignment horizontal="center" vertical="center" shrinkToFit="1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18" fillId="0" borderId="140" xfId="0" applyFont="1" applyBorder="1" applyAlignment="1" applyProtection="1">
      <alignment horizontal="left" vertical="center"/>
      <protection hidden="1"/>
    </xf>
    <xf numFmtId="0" fontId="20" fillId="0" borderId="58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14" xfId="0" applyFont="1" applyBorder="1" applyAlignment="1" applyProtection="1">
      <alignment horizontal="center" vertical="center"/>
      <protection hidden="1"/>
    </xf>
    <xf numFmtId="0" fontId="18" fillId="0" borderId="115" xfId="0" applyFont="1" applyBorder="1" applyAlignment="1" applyProtection="1">
      <alignment horizontal="center" vertical="center"/>
      <protection hidden="1"/>
    </xf>
    <xf numFmtId="0" fontId="2" fillId="0" borderId="13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hidden="1"/>
    </xf>
    <xf numFmtId="0" fontId="2" fillId="0" borderId="138" xfId="0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hidden="1"/>
    </xf>
    <xf numFmtId="0" fontId="18" fillId="0" borderId="144" xfId="0" applyFont="1" applyBorder="1" applyAlignment="1" applyProtection="1">
      <alignment horizontal="left" vertical="center" wrapText="1"/>
      <protection hidden="1"/>
    </xf>
    <xf numFmtId="0" fontId="20" fillId="0" borderId="14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 applyProtection="1">
      <alignment horizontal="center" vertical="center"/>
      <protection hidden="1"/>
    </xf>
    <xf numFmtId="0" fontId="18" fillId="0" borderId="113" xfId="0" applyFont="1" applyBorder="1" applyAlignment="1" applyProtection="1">
      <alignment horizontal="left" vertical="center" wrapText="1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right" wrapText="1"/>
      <protection hidden="1"/>
    </xf>
    <xf numFmtId="2" fontId="11" fillId="0" borderId="111" xfId="0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left" wrapText="1"/>
      <protection hidden="1"/>
    </xf>
    <xf numFmtId="0" fontId="16" fillId="0" borderId="136" xfId="0" applyFont="1" applyBorder="1" applyAlignment="1" applyProtection="1">
      <alignment horizontal="left" vertical="center" wrapText="1"/>
      <protection hidden="1"/>
    </xf>
    <xf numFmtId="0" fontId="18" fillId="0" borderId="123" xfId="0" applyFont="1" applyBorder="1" applyAlignment="1" applyProtection="1">
      <alignment horizontal="left" vertical="center" wrapText="1"/>
      <protection hidden="1"/>
    </xf>
    <xf numFmtId="0" fontId="18" fillId="0" borderId="119" xfId="0" applyFont="1" applyBorder="1" applyAlignment="1" applyProtection="1">
      <alignment horizontal="left" vertical="center" shrinkToFit="1"/>
      <protection hidden="1"/>
    </xf>
    <xf numFmtId="0" fontId="20" fillId="0" borderId="139" xfId="0" applyFont="1" applyBorder="1" applyAlignment="1" applyProtection="1">
      <alignment horizontal="center" vertical="center"/>
      <protection hidden="1"/>
    </xf>
    <xf numFmtId="0" fontId="16" fillId="0" borderId="129" xfId="0" applyFont="1" applyBorder="1" applyAlignment="1" applyProtection="1">
      <alignment horizontal="left" vertical="center"/>
      <protection hidden="1"/>
    </xf>
    <xf numFmtId="0" fontId="18" fillId="0" borderId="140" xfId="0" applyFont="1" applyBorder="1" applyAlignment="1" applyProtection="1">
      <alignment horizontal="center" vertical="center" wrapText="1"/>
      <protection hidden="1"/>
    </xf>
    <xf numFmtId="0" fontId="18" fillId="0" borderId="140" xfId="0" applyFont="1" applyBorder="1" applyAlignment="1" applyProtection="1">
      <alignment horizontal="left" vertical="center" wrapText="1"/>
      <protection hidden="1"/>
    </xf>
    <xf numFmtId="0" fontId="2" fillId="0" borderId="128" xfId="0" applyFont="1" applyBorder="1" applyAlignment="1" applyProtection="1">
      <alignment horizontal="center" vertical="center"/>
      <protection locked="0"/>
    </xf>
    <xf numFmtId="0" fontId="20" fillId="0" borderId="118" xfId="0" applyFont="1" applyBorder="1" applyAlignment="1" applyProtection="1">
      <alignment horizontal="center" vertical="center"/>
      <protection hidden="1"/>
    </xf>
    <xf numFmtId="0" fontId="20" fillId="0" borderId="134" xfId="0" applyFont="1" applyBorder="1" applyAlignment="1" applyProtection="1">
      <alignment horizontal="center" vertical="center"/>
      <protection hidden="1"/>
    </xf>
    <xf numFmtId="0" fontId="2" fillId="0" borderId="13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hidden="1"/>
    </xf>
    <xf numFmtId="0" fontId="2" fillId="0" borderId="13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6" fillId="0" borderId="141" xfId="0" applyFont="1" applyBorder="1" applyAlignment="1" applyProtection="1">
      <alignment horizontal="center" vertical="center"/>
      <protection hidden="1"/>
    </xf>
    <xf numFmtId="0" fontId="18" fillId="0" borderId="113" xfId="0" applyFont="1" applyBorder="1" applyAlignment="1" applyProtection="1">
      <alignment vertical="center"/>
      <protection hidden="1"/>
    </xf>
    <xf numFmtId="0" fontId="2" fillId="0" borderId="132" xfId="0" applyFont="1" applyBorder="1" applyAlignment="1" applyProtection="1">
      <alignment horizontal="center" vertical="center"/>
      <protection locked="0"/>
    </xf>
    <xf numFmtId="0" fontId="20" fillId="0" borderId="133" xfId="0" applyFont="1" applyBorder="1" applyAlignment="1" applyProtection="1">
      <alignment horizontal="center" vertical="center"/>
      <protection hidden="1"/>
    </xf>
    <xf numFmtId="0" fontId="20" fillId="0" borderId="87" xfId="0" applyFont="1" applyBorder="1" applyAlignment="1" applyProtection="1">
      <alignment horizontal="right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8" fillId="0" borderId="113" xfId="0" applyFont="1" applyBorder="1" applyAlignment="1" applyProtection="1">
      <alignment horizontal="left" vertical="center"/>
      <protection hidden="1"/>
    </xf>
    <xf numFmtId="0" fontId="18" fillId="0" borderId="119" xfId="0" applyFont="1" applyBorder="1" applyAlignment="1" applyProtection="1">
      <alignment horizontal="left" vertical="center"/>
      <protection hidden="1"/>
    </xf>
    <xf numFmtId="0" fontId="2" fillId="0" borderId="142" xfId="0" applyFont="1" applyBorder="1" applyAlignment="1" applyProtection="1">
      <alignment horizontal="center" vertical="center"/>
      <protection locked="0"/>
    </xf>
    <xf numFmtId="0" fontId="18" fillId="0" borderId="123" xfId="0" applyFont="1" applyBorder="1" applyAlignment="1" applyProtection="1">
      <alignment horizontal="left" vertical="center" shrinkToFit="1"/>
      <protection hidden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0" fillId="0" borderId="7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18" fillId="0" borderId="119" xfId="0" applyFont="1" applyBorder="1" applyAlignment="1" applyProtection="1">
      <alignment vertical="center" wrapText="1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122" xfId="0" applyFont="1" applyBorder="1" applyAlignment="1" applyProtection="1">
      <alignment horizontal="center" vertical="center"/>
      <protection hidden="1"/>
    </xf>
    <xf numFmtId="0" fontId="16" fillId="0" borderId="122" xfId="0" applyFont="1" applyBorder="1" applyAlignment="1" applyProtection="1">
      <alignment horizontal="left" vertical="center"/>
      <protection hidden="1"/>
    </xf>
    <xf numFmtId="0" fontId="18" fillId="0" borderId="123" xfId="0" applyFont="1" applyBorder="1" applyAlignment="1" applyProtection="1">
      <alignment vertical="center" wrapText="1"/>
      <protection hidden="1"/>
    </xf>
    <xf numFmtId="0" fontId="18" fillId="0" borderId="125" xfId="0" applyFont="1" applyBorder="1" applyAlignment="1" applyProtection="1">
      <alignment vertical="center"/>
      <protection hidden="1"/>
    </xf>
    <xf numFmtId="0" fontId="18" fillId="0" borderId="126" xfId="0" applyFont="1" applyBorder="1" applyAlignment="1" applyProtection="1">
      <alignment vertical="center"/>
      <protection hidden="1"/>
    </xf>
    <xf numFmtId="0" fontId="18" fillId="0" borderId="127" xfId="0" applyFont="1" applyBorder="1" applyAlignment="1" applyProtection="1">
      <alignment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116" xfId="0" applyFont="1" applyBorder="1" applyAlignment="1" applyProtection="1">
      <alignment horizontal="center" vertical="center"/>
      <protection hidden="1"/>
    </xf>
    <xf numFmtId="0" fontId="16" fillId="0" borderId="117" xfId="0" applyFont="1" applyBorder="1" applyAlignment="1" applyProtection="1">
      <alignment horizontal="center" vertical="center"/>
      <protection hidden="1"/>
    </xf>
    <xf numFmtId="0" fontId="17" fillId="0" borderId="146" xfId="0" applyFont="1" applyBorder="1" applyAlignment="1" applyProtection="1">
      <alignment horizontal="center" vertical="center"/>
      <protection hidden="1"/>
    </xf>
    <xf numFmtId="0" fontId="17" fillId="0" borderId="87" xfId="0" applyFont="1" applyBorder="1" applyAlignment="1" applyProtection="1">
      <alignment horizontal="center" vertical="center"/>
      <protection hidden="1"/>
    </xf>
    <xf numFmtId="0" fontId="18" fillId="0" borderId="120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2" fillId="0" borderId="130" xfId="0" applyFont="1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 wrapText="1"/>
      <protection hidden="1"/>
    </xf>
    <xf numFmtId="0" fontId="16" fillId="0" borderId="129" xfId="0" applyFont="1" applyBorder="1" applyAlignment="1" applyProtection="1">
      <alignment horizontal="left" vertical="center" wrapText="1"/>
      <protection hidden="1"/>
    </xf>
    <xf numFmtId="0" fontId="18" fillId="0" borderId="113" xfId="0" applyFont="1" applyBorder="1" applyAlignment="1" applyProtection="1">
      <alignment vertical="center" wrapText="1"/>
      <protection hidden="1"/>
    </xf>
    <xf numFmtId="0" fontId="20" fillId="0" borderId="73" xfId="0" applyFont="1" applyBorder="1" applyAlignment="1" applyProtection="1">
      <alignment horizontal="center" vertical="center"/>
      <protection hidden="1"/>
    </xf>
    <xf numFmtId="0" fontId="20" fillId="0" borderId="6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165" fontId="21" fillId="4" borderId="10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0</xdr:row>
      <xdr:rowOff>123825</xdr:rowOff>
    </xdr:from>
    <xdr:to>
      <xdr:col>71</xdr:col>
      <xdr:colOff>28575</xdr:colOff>
      <xdr:row>5</xdr:row>
      <xdr:rowOff>171450</xdr:rowOff>
    </xdr:to>
    <xdr:pic>
      <xdr:nvPicPr>
        <xdr:cNvPr id="1047" name="Picture 2" descr="MEMORANDUM_201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23825"/>
          <a:ext cx="4724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 fitToPage="1"/>
  </sheetPr>
  <dimension ref="A1:XFC301"/>
  <sheetViews>
    <sheetView showGridLines="0" tabSelected="1" showOutlineSymbols="0" topLeftCell="B1" zoomScaleNormal="100" workbookViewId="0">
      <selection activeCell="BA11" sqref="BA11:BS12"/>
    </sheetView>
  </sheetViews>
  <sheetFormatPr defaultColWidth="0" defaultRowHeight="12.75" x14ac:dyDescent="0.2"/>
  <cols>
    <col min="1" max="1" width="1.85546875" style="1" customWidth="1"/>
    <col min="2" max="6" width="2.140625" style="1" customWidth="1"/>
    <col min="7" max="9" width="2" style="1" customWidth="1"/>
    <col min="10" max="11" width="2.140625" style="1" customWidth="1"/>
    <col min="12" max="14" width="2" style="1" customWidth="1"/>
    <col min="15" max="15" width="2.140625" style="1" customWidth="1"/>
    <col min="16" max="16" width="3.140625" style="1" customWidth="1"/>
    <col min="17" max="17" width="1" style="1" customWidth="1"/>
    <col min="18" max="18" width="2" style="1" customWidth="1"/>
    <col min="19" max="24" width="2.140625" style="1" customWidth="1"/>
    <col min="25" max="25" width="3.140625" style="1" customWidth="1"/>
    <col min="26" max="26" width="1" style="1" customWidth="1"/>
    <col min="27" max="30" width="2" style="1" customWidth="1"/>
    <col min="31" max="31" width="2.140625" style="1" customWidth="1"/>
    <col min="32" max="32" width="3.140625" style="1" customWidth="1"/>
    <col min="33" max="33" width="1" style="1" customWidth="1"/>
    <col min="34" max="35" width="2.7109375" style="1" customWidth="1"/>
    <col min="36" max="36" width="1.28515625" style="1" customWidth="1"/>
    <col min="37" max="71" width="2" style="1" customWidth="1"/>
    <col min="72" max="72" width="2.7109375" style="1" customWidth="1"/>
    <col min="73" max="82" width="30.28515625" style="1" hidden="1" customWidth="1"/>
    <col min="83" max="83" width="36.5703125" style="1" hidden="1" customWidth="1"/>
    <col min="84" max="84" width="36.140625" style="1" hidden="1" customWidth="1"/>
    <col min="85" max="98" width="30.28515625" style="1" hidden="1" customWidth="1"/>
    <col min="99" max="103" width="9.7109375" style="1" hidden="1" customWidth="1"/>
    <col min="104" max="111" width="9.140625" style="1" hidden="1" customWidth="1"/>
    <col min="112" max="112" width="0" style="1" hidden="1" customWidth="1"/>
    <col min="113" max="16383" width="9.140625" style="1" hidden="1"/>
    <col min="16384" max="16384" width="13" style="1" hidden="1" customWidth="1"/>
  </cols>
  <sheetData>
    <row r="1" spans="2:101" ht="12" customHeight="1" thickBot="1" x14ac:dyDescent="0.25">
      <c r="AL1" s="2"/>
      <c r="AM1" s="3"/>
      <c r="BY1" s="117" t="s">
        <v>5</v>
      </c>
      <c r="BZ1" s="118" t="s">
        <v>108</v>
      </c>
      <c r="CA1" s="118" t="s">
        <v>110</v>
      </c>
      <c r="CB1" s="236" t="s">
        <v>113</v>
      </c>
      <c r="CC1" s="253"/>
      <c r="CD1" s="253"/>
      <c r="CE1" s="237"/>
      <c r="CF1" s="121" t="s">
        <v>114</v>
      </c>
      <c r="CG1" s="121" t="s">
        <v>115</v>
      </c>
      <c r="CH1" s="236" t="s">
        <v>116</v>
      </c>
      <c r="CI1" s="237"/>
      <c r="CJ1" s="236" t="s">
        <v>143</v>
      </c>
      <c r="CK1" s="237"/>
      <c r="CL1" s="236" t="s">
        <v>155</v>
      </c>
      <c r="CM1" s="238"/>
      <c r="CN1" s="118" t="s">
        <v>197</v>
      </c>
      <c r="CO1"/>
    </row>
    <row r="2" spans="2:101" ht="6.75" customHeight="1" x14ac:dyDescent="0.2">
      <c r="B2" s="262" t="str">
        <f>IF(BA11&lt;&gt;"",IF((BY14+BY22+BY25)=3,"Ocjena težine odigrane utakmice","Unesite podatake za"),"")</f>
        <v/>
      </c>
      <c r="C2" s="263"/>
      <c r="D2" s="263"/>
      <c r="E2" s="263"/>
      <c r="F2" s="263"/>
      <c r="G2" s="263"/>
      <c r="H2" s="263"/>
      <c r="I2" s="263"/>
      <c r="J2" s="263"/>
      <c r="K2" s="264"/>
      <c r="L2" s="271" t="str">
        <f>IF(BA11&lt;&gt;"",IF(BY14=0,"uzrast!",IF(BY22=0,"trajanje utakmice!",IF(BY25=0,"rezultat po setovima!",BY9))),"")</f>
        <v/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  <c r="Z2" s="280" t="str">
        <f>IF('3'!M8&gt;0,IF((BY14+BY22+BY25)=3,'3'!C65,""),"")</f>
        <v/>
      </c>
      <c r="AA2" s="280"/>
      <c r="AB2" s="280"/>
      <c r="AC2" s="280"/>
      <c r="AD2" s="280"/>
      <c r="AE2" s="280"/>
      <c r="AF2" s="280"/>
      <c r="AG2" s="281"/>
      <c r="BY2" s="110" t="s">
        <v>112</v>
      </c>
      <c r="BZ2" s="113" t="s">
        <v>173</v>
      </c>
      <c r="CA2" s="127" t="s">
        <v>175</v>
      </c>
      <c r="CB2" s="112" t="s">
        <v>238</v>
      </c>
      <c r="CC2" s="112" t="s">
        <v>151</v>
      </c>
      <c r="CD2" s="112" t="s">
        <v>164</v>
      </c>
      <c r="CE2" s="112" t="s">
        <v>172</v>
      </c>
      <c r="CF2" s="120" t="str">
        <f>IF(AL16&lt;&gt;"",INDEX(CD2:CD23,MATCH(AL16,CB2:CB23,0)),"")</f>
        <v/>
      </c>
      <c r="CG2" s="122" t="str">
        <f>IF(AL16&lt;&gt;"",INDEX(CE2:CE23,MATCH(AL16,CB2:CB23,0)),"")</f>
        <v/>
      </c>
      <c r="CH2" s="108" t="s">
        <v>117</v>
      </c>
      <c r="CI2" s="109" t="s">
        <v>118</v>
      </c>
      <c r="CJ2" s="140" t="s">
        <v>196</v>
      </c>
      <c r="CK2" s="141" t="s">
        <v>131</v>
      </c>
      <c r="CL2" s="108" t="s">
        <v>178</v>
      </c>
      <c r="CM2" s="142" t="s">
        <v>151</v>
      </c>
      <c r="CN2" s="144">
        <v>1</v>
      </c>
    </row>
    <row r="3" spans="2:101" ht="15" customHeight="1" x14ac:dyDescent="0.2">
      <c r="B3" s="265"/>
      <c r="C3" s="266"/>
      <c r="D3" s="266"/>
      <c r="E3" s="266"/>
      <c r="F3" s="266"/>
      <c r="G3" s="266"/>
      <c r="H3" s="266"/>
      <c r="I3" s="266"/>
      <c r="J3" s="266"/>
      <c r="K3" s="267"/>
      <c r="L3" s="274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6"/>
      <c r="Z3" s="282"/>
      <c r="AA3" s="282"/>
      <c r="AB3" s="282"/>
      <c r="AC3" s="282"/>
      <c r="AD3" s="282"/>
      <c r="AE3" s="282"/>
      <c r="AF3" s="282"/>
      <c r="AG3" s="283"/>
      <c r="BY3" s="110" t="s">
        <v>111</v>
      </c>
      <c r="BZ3" s="113" t="s">
        <v>201</v>
      </c>
      <c r="CA3" s="126" t="s">
        <v>176</v>
      </c>
      <c r="CB3" s="115" t="s">
        <v>215</v>
      </c>
      <c r="CC3" s="115" t="s">
        <v>151</v>
      </c>
      <c r="CD3" s="115" t="s">
        <v>216</v>
      </c>
      <c r="CE3" s="115" t="s">
        <v>217</v>
      </c>
      <c r="CH3" s="110" t="s">
        <v>220</v>
      </c>
      <c r="CI3" s="119" t="s">
        <v>126</v>
      </c>
      <c r="CJ3" s="110" t="s">
        <v>245</v>
      </c>
      <c r="CK3" s="1" t="s">
        <v>251</v>
      </c>
      <c r="CL3" s="110" t="s">
        <v>179</v>
      </c>
      <c r="CM3" s="1" t="s">
        <v>152</v>
      </c>
      <c r="CN3" s="145">
        <v>2</v>
      </c>
    </row>
    <row r="4" spans="2:101" ht="6.75" customHeight="1" thickBot="1" x14ac:dyDescent="0.25">
      <c r="B4" s="268"/>
      <c r="C4" s="269"/>
      <c r="D4" s="269"/>
      <c r="E4" s="269"/>
      <c r="F4" s="269"/>
      <c r="G4" s="269"/>
      <c r="H4" s="269"/>
      <c r="I4" s="269"/>
      <c r="J4" s="269"/>
      <c r="K4" s="270"/>
      <c r="L4" s="277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  <c r="Z4" s="284"/>
      <c r="AA4" s="284"/>
      <c r="AB4" s="284"/>
      <c r="AC4" s="284"/>
      <c r="AD4" s="284"/>
      <c r="AE4" s="284"/>
      <c r="AF4" s="284"/>
      <c r="AG4" s="285"/>
      <c r="BY4" s="110" t="s">
        <v>109</v>
      </c>
      <c r="BZ4" s="113" t="s">
        <v>198</v>
      </c>
      <c r="CA4" s="1" t="s">
        <v>200</v>
      </c>
      <c r="CB4" s="115" t="s">
        <v>237</v>
      </c>
      <c r="CC4" s="115" t="s">
        <v>151</v>
      </c>
      <c r="CD4" s="115" t="s">
        <v>202</v>
      </c>
      <c r="CE4" s="115" t="s">
        <v>212</v>
      </c>
      <c r="CH4" s="110" t="s">
        <v>240</v>
      </c>
      <c r="CI4" s="119" t="s">
        <v>126</v>
      </c>
      <c r="CJ4" s="128" t="s">
        <v>246</v>
      </c>
      <c r="CK4" s="124" t="s">
        <v>128</v>
      </c>
      <c r="CL4" s="110" t="s">
        <v>180</v>
      </c>
      <c r="CM4" s="1" t="s">
        <v>151</v>
      </c>
      <c r="CN4" s="145">
        <v>3</v>
      </c>
    </row>
    <row r="5" spans="2:101" ht="8.25" customHeight="1" x14ac:dyDescent="0.2">
      <c r="BY5" s="111"/>
      <c r="BZ5" s="114" t="s">
        <v>199</v>
      </c>
      <c r="CA5" s="126" t="s">
        <v>177</v>
      </c>
      <c r="CB5" s="115" t="s">
        <v>236</v>
      </c>
      <c r="CC5" s="115" t="s">
        <v>151</v>
      </c>
      <c r="CD5" s="115" t="s">
        <v>122</v>
      </c>
      <c r="CE5" s="115" t="s">
        <v>187</v>
      </c>
      <c r="CH5" s="110" t="s">
        <v>137</v>
      </c>
      <c r="CI5" s="119" t="s">
        <v>138</v>
      </c>
      <c r="CJ5" s="136" t="s">
        <v>192</v>
      </c>
      <c r="CK5" s="124" t="s">
        <v>120</v>
      </c>
      <c r="CL5" s="110" t="s">
        <v>181</v>
      </c>
      <c r="CM5" s="1" t="s">
        <v>152</v>
      </c>
      <c r="CN5" s="145">
        <v>4</v>
      </c>
    </row>
    <row r="6" spans="2:101" ht="15" customHeight="1" thickBot="1" x14ac:dyDescent="0.25">
      <c r="B6" s="292" t="s">
        <v>2</v>
      </c>
      <c r="C6" s="292"/>
      <c r="D6" s="292"/>
      <c r="E6" s="292"/>
      <c r="F6" s="292"/>
      <c r="G6" s="292"/>
      <c r="H6" s="292"/>
      <c r="I6" s="292"/>
      <c r="J6" s="292"/>
      <c r="K6" s="29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BZ6" s="1" t="s">
        <v>174</v>
      </c>
      <c r="CA6" s="126">
        <v>1</v>
      </c>
      <c r="CB6" s="115" t="s">
        <v>235</v>
      </c>
      <c r="CC6" s="115" t="s">
        <v>151</v>
      </c>
      <c r="CD6" s="115" t="s">
        <v>131</v>
      </c>
      <c r="CE6" s="115" t="s">
        <v>218</v>
      </c>
      <c r="CH6" s="110" t="s">
        <v>129</v>
      </c>
      <c r="CI6" s="119" t="s">
        <v>126</v>
      </c>
      <c r="CJ6" s="136" t="s">
        <v>247</v>
      </c>
      <c r="CK6" s="137" t="s">
        <v>250</v>
      </c>
      <c r="CL6" s="110" t="s">
        <v>182</v>
      </c>
      <c r="CM6" s="1" t="s">
        <v>151</v>
      </c>
      <c r="CN6" s="145">
        <v>5</v>
      </c>
      <c r="CS6" s="139"/>
    </row>
    <row r="7" spans="2:101" ht="15" customHeight="1" thickTop="1" x14ac:dyDescent="0.2">
      <c r="B7" s="293" t="s">
        <v>3</v>
      </c>
      <c r="C7" s="293"/>
      <c r="D7" s="293"/>
      <c r="E7" s="293"/>
      <c r="F7" s="293"/>
      <c r="G7" s="217" t="str">
        <f>IF(AQ29&lt;&gt;"",AQ29,"")</f>
        <v/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CA7" s="126">
        <v>2</v>
      </c>
      <c r="CB7" s="115" t="s">
        <v>234</v>
      </c>
      <c r="CC7" s="115" t="s">
        <v>151</v>
      </c>
      <c r="CD7" s="115" t="s">
        <v>133</v>
      </c>
      <c r="CE7" s="115" t="s">
        <v>168</v>
      </c>
      <c r="CH7" s="110" t="s">
        <v>190</v>
      </c>
      <c r="CI7" s="119" t="s">
        <v>167</v>
      </c>
      <c r="CJ7" s="128" t="s">
        <v>146</v>
      </c>
      <c r="CK7" s="124" t="s">
        <v>135</v>
      </c>
      <c r="CL7" s="110" t="s">
        <v>183</v>
      </c>
      <c r="CM7" s="1" t="s">
        <v>152</v>
      </c>
      <c r="CN7" s="145">
        <v>6</v>
      </c>
      <c r="CS7" s="139"/>
    </row>
    <row r="8" spans="2:101" ht="15" customHeight="1" x14ac:dyDescent="0.2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2"/>
      <c r="AK8" s="239" t="s">
        <v>4</v>
      </c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Y8" s="6" t="s">
        <v>163</v>
      </c>
      <c r="CA8" s="126">
        <v>3</v>
      </c>
      <c r="CB8" s="115" t="s">
        <v>233</v>
      </c>
      <c r="CC8" s="115" t="s">
        <v>151</v>
      </c>
      <c r="CD8" s="115" t="s">
        <v>165</v>
      </c>
      <c r="CE8" s="115" t="s">
        <v>169</v>
      </c>
      <c r="CH8" s="110" t="s">
        <v>136</v>
      </c>
      <c r="CI8" s="119" t="s">
        <v>211</v>
      </c>
      <c r="CJ8" s="128" t="s">
        <v>148</v>
      </c>
      <c r="CK8" s="124" t="s">
        <v>150</v>
      </c>
      <c r="CL8" s="110" t="s">
        <v>184</v>
      </c>
      <c r="CM8" s="1" t="s">
        <v>151</v>
      </c>
      <c r="CN8" s="145">
        <v>7</v>
      </c>
      <c r="CW8" s="1">
        <v>1</v>
      </c>
    </row>
    <row r="9" spans="2:101" ht="15" customHeight="1" x14ac:dyDescent="0.2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2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Y9" s="133" t="str">
        <f>IF('3'!M8&gt;0,IF('3'!C65=0,"LAGANA",IF('3'!C63&gt;0,"VRLO TEŠKA",IF(SUM('3'!C44:C54)&gt;0,"TEŠKA","NORMALNA"))),"")</f>
        <v/>
      </c>
      <c r="CA9" s="126">
        <v>4</v>
      </c>
      <c r="CB9" s="115" t="s">
        <v>239</v>
      </c>
      <c r="CC9" s="115" t="s">
        <v>151</v>
      </c>
      <c r="CD9" s="115" t="s">
        <v>128</v>
      </c>
      <c r="CE9" s="115" t="s">
        <v>203</v>
      </c>
      <c r="CH9" s="110" t="s">
        <v>221</v>
      </c>
      <c r="CI9" s="119" t="s">
        <v>131</v>
      </c>
      <c r="CJ9" s="110" t="s">
        <v>248</v>
      </c>
      <c r="CK9" s="1" t="s">
        <v>202</v>
      </c>
      <c r="CL9" s="111" t="s">
        <v>185</v>
      </c>
      <c r="CM9" s="143" t="s">
        <v>152</v>
      </c>
      <c r="CN9" s="145">
        <v>8</v>
      </c>
    </row>
    <row r="10" spans="2:101" ht="7.5" customHeight="1" x14ac:dyDescent="0.2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2"/>
      <c r="CA10" s="126">
        <v>5</v>
      </c>
      <c r="CB10" s="115" t="s">
        <v>232</v>
      </c>
      <c r="CC10" s="115" t="s">
        <v>151</v>
      </c>
      <c r="CD10" s="115" t="s">
        <v>207</v>
      </c>
      <c r="CE10" s="115" t="s">
        <v>208</v>
      </c>
      <c r="CH10" s="110" t="s">
        <v>130</v>
      </c>
      <c r="CI10" s="119" t="s">
        <v>126</v>
      </c>
      <c r="CJ10" s="136" t="s">
        <v>222</v>
      </c>
      <c r="CK10" s="164" t="s">
        <v>131</v>
      </c>
      <c r="CN10" s="145">
        <v>9</v>
      </c>
    </row>
    <row r="11" spans="2:101" ht="15" customHeight="1" x14ac:dyDescent="0.2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2"/>
      <c r="AK11" s="261" t="s">
        <v>193</v>
      </c>
      <c r="AL11" s="261"/>
      <c r="AM11" s="261"/>
      <c r="AN11" s="261"/>
      <c r="AO11" s="247"/>
      <c r="AP11" s="248"/>
      <c r="AQ11" s="248"/>
      <c r="AR11" s="249"/>
      <c r="AS11" s="246" t="s">
        <v>5</v>
      </c>
      <c r="AT11" s="246"/>
      <c r="AU11" s="246"/>
      <c r="AV11" s="246"/>
      <c r="AW11" s="246"/>
      <c r="AX11" s="246"/>
      <c r="AY11" s="246"/>
      <c r="AZ11" s="246"/>
      <c r="BA11" s="226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8"/>
      <c r="BY11" s="63" t="s">
        <v>159</v>
      </c>
      <c r="CA11" s="126">
        <v>6</v>
      </c>
      <c r="CB11" s="115" t="s">
        <v>223</v>
      </c>
      <c r="CC11" s="115" t="s">
        <v>151</v>
      </c>
      <c r="CD11" s="115" t="s">
        <v>131</v>
      </c>
      <c r="CE11" s="115" t="s">
        <v>218</v>
      </c>
      <c r="CH11" s="110" t="s">
        <v>134</v>
      </c>
      <c r="CI11" s="119" t="s">
        <v>135</v>
      </c>
      <c r="CJ11" s="128" t="s">
        <v>147</v>
      </c>
      <c r="CK11" s="123" t="s">
        <v>122</v>
      </c>
      <c r="CN11" s="145">
        <v>10</v>
      </c>
    </row>
    <row r="12" spans="2:101" ht="7.5" customHeight="1" x14ac:dyDescent="0.2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2"/>
      <c r="AK12" s="261"/>
      <c r="AL12" s="261"/>
      <c r="AM12" s="261"/>
      <c r="AN12" s="261"/>
      <c r="AO12" s="250"/>
      <c r="AP12" s="251"/>
      <c r="AQ12" s="251"/>
      <c r="AR12" s="252"/>
      <c r="AS12" s="246"/>
      <c r="AT12" s="246"/>
      <c r="AU12" s="246"/>
      <c r="AV12" s="246"/>
      <c r="AW12" s="246"/>
      <c r="AX12" s="246"/>
      <c r="AY12" s="246"/>
      <c r="AZ12" s="246"/>
      <c r="BA12" s="229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1"/>
      <c r="BY12" s="240" t="s">
        <v>160</v>
      </c>
      <c r="CA12" s="126">
        <v>7</v>
      </c>
      <c r="CB12" s="115" t="s">
        <v>225</v>
      </c>
      <c r="CC12" s="115" t="s">
        <v>152</v>
      </c>
      <c r="CD12" s="115" t="s">
        <v>135</v>
      </c>
      <c r="CE12" s="115" t="s">
        <v>209</v>
      </c>
      <c r="CH12" s="110" t="s">
        <v>141</v>
      </c>
      <c r="CI12" s="119" t="s">
        <v>142</v>
      </c>
      <c r="CJ12" s="128" t="s">
        <v>144</v>
      </c>
      <c r="CK12" s="123" t="s">
        <v>121</v>
      </c>
      <c r="CN12" s="145">
        <v>11</v>
      </c>
    </row>
    <row r="13" spans="2:101" ht="7.5" customHeight="1" x14ac:dyDescent="0.2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2"/>
      <c r="BY13" s="245"/>
      <c r="CA13" s="126">
        <v>8</v>
      </c>
      <c r="CB13" s="115" t="s">
        <v>226</v>
      </c>
      <c r="CC13" s="115" t="s">
        <v>152</v>
      </c>
      <c r="CD13" s="115" t="s">
        <v>191</v>
      </c>
      <c r="CE13" s="115" t="s">
        <v>195</v>
      </c>
      <c r="CH13" s="110" t="s">
        <v>241</v>
      </c>
      <c r="CI13" s="119" t="s">
        <v>249</v>
      </c>
      <c r="CJ13" s="136" t="s">
        <v>210</v>
      </c>
      <c r="CK13" s="164" t="s">
        <v>138</v>
      </c>
      <c r="CN13" s="145">
        <v>12</v>
      </c>
      <c r="CS13" s="139"/>
    </row>
    <row r="14" spans="2:101" ht="15" customHeight="1" x14ac:dyDescent="0.2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2"/>
      <c r="AK14" s="241" t="s">
        <v>108</v>
      </c>
      <c r="AL14" s="241"/>
      <c r="AM14" s="241"/>
      <c r="AN14" s="241"/>
      <c r="AO14" s="241"/>
      <c r="AP14" s="241"/>
      <c r="AQ14" s="241"/>
      <c r="AR14" s="241"/>
      <c r="AS14" s="241"/>
      <c r="AT14" s="242"/>
      <c r="AU14" s="243"/>
      <c r="AV14" s="243"/>
      <c r="AW14" s="243"/>
      <c r="AX14" s="243"/>
      <c r="AY14" s="243"/>
      <c r="AZ14" s="244"/>
      <c r="BA14" s="254" t="s">
        <v>153</v>
      </c>
      <c r="BB14" s="255"/>
      <c r="BC14" s="255"/>
      <c r="BD14" s="255"/>
      <c r="BE14" s="258"/>
      <c r="BF14" s="259"/>
      <c r="BG14" s="259"/>
      <c r="BH14" s="259"/>
      <c r="BI14" s="259"/>
      <c r="BJ14" s="259"/>
      <c r="BK14" s="259"/>
      <c r="BL14" s="259"/>
      <c r="BM14" s="259"/>
      <c r="BN14" s="259"/>
      <c r="BO14" s="260"/>
      <c r="BP14" s="240" t="s">
        <v>154</v>
      </c>
      <c r="BQ14" s="240"/>
      <c r="BR14" s="256" t="str">
        <f>IF(BE14&lt;&gt;"",INDEX(CM2:CM9,MATCH(BE14,CL2:CL9,0)),"")</f>
        <v/>
      </c>
      <c r="BS14" s="257"/>
      <c r="BY14" s="132">
        <f>COUNTA(BE14)</f>
        <v>0</v>
      </c>
      <c r="CA14" s="126">
        <v>9</v>
      </c>
      <c r="CB14" s="115" t="s">
        <v>224</v>
      </c>
      <c r="CC14" s="115" t="s">
        <v>152</v>
      </c>
      <c r="CD14" s="115" t="s">
        <v>127</v>
      </c>
      <c r="CE14" s="115" t="s">
        <v>219</v>
      </c>
      <c r="CH14" s="110" t="s">
        <v>119</v>
      </c>
      <c r="CI14" s="119" t="s">
        <v>120</v>
      </c>
      <c r="CJ14" s="134" t="s">
        <v>145</v>
      </c>
      <c r="CK14" s="135" t="s">
        <v>149</v>
      </c>
      <c r="CN14" s="145">
        <v>13</v>
      </c>
      <c r="CS14" s="139"/>
    </row>
    <row r="15" spans="2:101" ht="7.5" customHeight="1" x14ac:dyDescent="0.2"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2"/>
      <c r="CA15" s="126">
        <v>10</v>
      </c>
      <c r="CB15" s="115" t="s">
        <v>227</v>
      </c>
      <c r="CC15" s="115" t="s">
        <v>152</v>
      </c>
      <c r="CD15" s="115" t="s">
        <v>133</v>
      </c>
      <c r="CE15" s="115" t="s">
        <v>168</v>
      </c>
      <c r="CH15" s="110" t="s">
        <v>158</v>
      </c>
      <c r="CI15" s="119" t="s">
        <v>135</v>
      </c>
      <c r="CJ15" s="138"/>
      <c r="CN15" s="145">
        <v>14</v>
      </c>
    </row>
    <row r="16" spans="2:101" ht="15" customHeight="1" x14ac:dyDescent="0.2"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2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7" t="s">
        <v>6</v>
      </c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CA16" s="126">
        <v>11</v>
      </c>
      <c r="CB16" s="115" t="s">
        <v>228</v>
      </c>
      <c r="CC16" s="115" t="s">
        <v>152</v>
      </c>
      <c r="CD16" s="115" t="s">
        <v>167</v>
      </c>
      <c r="CE16" s="115" t="s">
        <v>188</v>
      </c>
      <c r="CH16" s="110" t="s">
        <v>140</v>
      </c>
      <c r="CI16" s="119" t="s">
        <v>131</v>
      </c>
      <c r="CN16" s="145">
        <v>15</v>
      </c>
    </row>
    <row r="17" spans="2:97" ht="15" customHeight="1" x14ac:dyDescent="0.2"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2"/>
      <c r="AL17" s="206" t="s">
        <v>7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8"/>
      <c r="BD17" s="206" t="s">
        <v>8</v>
      </c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CA17" s="126">
        <v>12</v>
      </c>
      <c r="CB17" s="115" t="s">
        <v>229</v>
      </c>
      <c r="CC17" s="115" t="s">
        <v>152</v>
      </c>
      <c r="CD17" s="115" t="s">
        <v>131</v>
      </c>
      <c r="CE17" s="115" t="s">
        <v>170</v>
      </c>
      <c r="CH17" s="110" t="s">
        <v>125</v>
      </c>
      <c r="CI17" s="119" t="s">
        <v>126</v>
      </c>
      <c r="CN17" s="145">
        <v>16</v>
      </c>
    </row>
    <row r="18" spans="2:97" ht="15" customHeight="1" thickBot="1" x14ac:dyDescent="0.25"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5"/>
      <c r="AL18" s="9" t="s">
        <v>9</v>
      </c>
      <c r="AQ18" s="212"/>
      <c r="AR18" s="213"/>
      <c r="AS18" s="213"/>
      <c r="AT18" s="213"/>
      <c r="AU18" s="213"/>
      <c r="AV18" s="213"/>
      <c r="AW18" s="213"/>
      <c r="AX18" s="214" t="s">
        <v>10</v>
      </c>
      <c r="AY18" s="214"/>
      <c r="AZ18" s="214"/>
      <c r="BA18" s="214"/>
      <c r="BB18" s="214"/>
      <c r="BC18" s="215"/>
      <c r="BD18" s="215"/>
      <c r="BE18" s="215"/>
      <c r="BF18" s="215"/>
      <c r="BG18" s="215"/>
      <c r="BI18" s="1" t="s">
        <v>110</v>
      </c>
      <c r="BL18" s="232"/>
      <c r="BM18" s="233"/>
      <c r="BN18" s="233"/>
      <c r="BO18" s="233"/>
      <c r="BP18" s="233"/>
      <c r="BQ18" s="233"/>
      <c r="BR18" s="233"/>
      <c r="BS18" s="234"/>
      <c r="CA18" s="126">
        <v>13</v>
      </c>
      <c r="CB18" s="115" t="s">
        <v>230</v>
      </c>
      <c r="CC18" s="115" t="s">
        <v>152</v>
      </c>
      <c r="CD18" s="115" t="s">
        <v>120</v>
      </c>
      <c r="CE18" s="115" t="s">
        <v>194</v>
      </c>
      <c r="CH18" s="110" t="s">
        <v>123</v>
      </c>
      <c r="CI18" s="119" t="s">
        <v>124</v>
      </c>
      <c r="CN18" s="145">
        <v>17</v>
      </c>
    </row>
    <row r="19" spans="2:97" ht="7.5" customHeight="1" thickTop="1" thickBot="1" x14ac:dyDescent="0.25">
      <c r="B19" s="216" t="s">
        <v>11</v>
      </c>
      <c r="C19" s="216"/>
      <c r="D19" s="216"/>
      <c r="E19" s="216"/>
      <c r="F19" s="216"/>
      <c r="G19" s="217" t="str">
        <f>IF(AQ32&lt;&gt;"",AQ32,"")</f>
        <v/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CA19" s="126">
        <v>14</v>
      </c>
      <c r="CB19" s="115" t="s">
        <v>231</v>
      </c>
      <c r="CC19" s="115" t="s">
        <v>152</v>
      </c>
      <c r="CD19" s="115" t="s">
        <v>166</v>
      </c>
      <c r="CE19" s="115" t="s">
        <v>171</v>
      </c>
      <c r="CH19" s="110" t="s">
        <v>204</v>
      </c>
      <c r="CI19" s="119" t="s">
        <v>131</v>
      </c>
      <c r="CN19" s="145">
        <v>18</v>
      </c>
    </row>
    <row r="20" spans="2:97" ht="15" customHeight="1" thickTop="1" x14ac:dyDescent="0.2">
      <c r="B20" s="216"/>
      <c r="C20" s="216"/>
      <c r="D20" s="216"/>
      <c r="E20" s="216"/>
      <c r="F20" s="216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 t="s">
        <v>12</v>
      </c>
      <c r="BA20" s="219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CA20" s="126">
        <v>15</v>
      </c>
      <c r="CB20" s="115" t="s">
        <v>252</v>
      </c>
      <c r="CC20" s="115" t="s">
        <v>152</v>
      </c>
      <c r="CD20" s="115" t="s">
        <v>202</v>
      </c>
      <c r="CE20" s="115" t="s">
        <v>212</v>
      </c>
      <c r="CH20" s="110" t="s">
        <v>132</v>
      </c>
      <c r="CI20" s="119" t="s">
        <v>133</v>
      </c>
      <c r="CN20" s="145">
        <v>19</v>
      </c>
      <c r="CS20" s="139"/>
    </row>
    <row r="21" spans="2:97" ht="15" customHeight="1" x14ac:dyDescent="0.2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2"/>
      <c r="AL21" s="206" t="s">
        <v>13</v>
      </c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8"/>
      <c r="BA21" s="10"/>
      <c r="BB21" s="206" t="s">
        <v>14</v>
      </c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Y21" s="6" t="s">
        <v>161</v>
      </c>
      <c r="CA21" s="126">
        <v>16</v>
      </c>
      <c r="CB21" s="115" t="s">
        <v>253</v>
      </c>
      <c r="CC21" s="115" t="s">
        <v>152</v>
      </c>
      <c r="CD21" s="115" t="s">
        <v>133</v>
      </c>
      <c r="CE21" s="115" t="s">
        <v>168</v>
      </c>
      <c r="CH21" s="110" t="s">
        <v>189</v>
      </c>
      <c r="CI21" s="119" t="s">
        <v>138</v>
      </c>
      <c r="CN21" s="145">
        <v>20</v>
      </c>
      <c r="CS21" s="139"/>
    </row>
    <row r="22" spans="2:97" ht="15" customHeight="1" x14ac:dyDescent="0.2">
      <c r="B22" s="220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2"/>
      <c r="AL22" s="207" t="str">
        <f>IF('3'!M8&gt;0,'3'!M5,"")</f>
        <v/>
      </c>
      <c r="AM22" s="207"/>
      <c r="AN22" s="207"/>
      <c r="AO22" s="207"/>
      <c r="AP22" s="207"/>
      <c r="AQ22" s="208" t="s">
        <v>15</v>
      </c>
      <c r="AR22" s="207" t="str">
        <f>IF('3'!M8&gt;0,'3'!M6,"")</f>
        <v/>
      </c>
      <c r="AS22" s="207"/>
      <c r="AT22" s="207"/>
      <c r="AU22" s="207"/>
      <c r="AV22" s="207"/>
      <c r="AX22" s="207" t="str">
        <f>IF('3'!M8&gt;0,'3'!C7+'3'!E7+'3'!G7+'3'!I7+'3'!K7,"")</f>
        <v/>
      </c>
      <c r="AY22" s="207"/>
      <c r="AZ22" s="207"/>
      <c r="BA22" s="207"/>
      <c r="BB22" s="207"/>
      <c r="BC22" s="207"/>
      <c r="BD22" s="208" t="s">
        <v>15</v>
      </c>
      <c r="BE22" s="207" t="str">
        <f>IF('3'!M8&gt;0,'3'!D7+'3'!F7+'3'!H7+'3'!J7+'3'!L7,"")</f>
        <v/>
      </c>
      <c r="BF22" s="207"/>
      <c r="BG22" s="207"/>
      <c r="BH22" s="207"/>
      <c r="BI22" s="207"/>
      <c r="BJ22" s="207"/>
      <c r="BL22" s="209"/>
      <c r="BM22" s="209"/>
      <c r="BN22" s="209"/>
      <c r="BO22" s="209"/>
      <c r="BP22" s="209"/>
      <c r="BQ22" s="209"/>
      <c r="BR22" s="209"/>
      <c r="BS22" s="209"/>
      <c r="BY22" s="132">
        <f>COUNTA(BL22)</f>
        <v>0</v>
      </c>
      <c r="CA22" s="126">
        <v>17</v>
      </c>
      <c r="CB22" s="1" t="s">
        <v>228</v>
      </c>
      <c r="CC22" s="1" t="s">
        <v>152</v>
      </c>
      <c r="CD22" s="1" t="s">
        <v>167</v>
      </c>
      <c r="CE22" s="1" t="s">
        <v>188</v>
      </c>
      <c r="CH22" s="110" t="s">
        <v>139</v>
      </c>
      <c r="CI22" s="119" t="s">
        <v>131</v>
      </c>
      <c r="CN22" s="145">
        <v>21</v>
      </c>
    </row>
    <row r="23" spans="2:97" ht="7.5" customHeight="1" x14ac:dyDescent="0.2">
      <c r="B23" s="220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2"/>
      <c r="AL23" s="207"/>
      <c r="AM23" s="207"/>
      <c r="AN23" s="207"/>
      <c r="AO23" s="207"/>
      <c r="AP23" s="207"/>
      <c r="AQ23" s="208"/>
      <c r="AR23" s="207"/>
      <c r="AS23" s="207"/>
      <c r="AT23" s="207"/>
      <c r="AU23" s="207"/>
      <c r="AV23" s="207"/>
      <c r="AX23" s="207"/>
      <c r="AY23" s="207"/>
      <c r="AZ23" s="207"/>
      <c r="BA23" s="207"/>
      <c r="BB23" s="207"/>
      <c r="BC23" s="207"/>
      <c r="BD23" s="208"/>
      <c r="BE23" s="207"/>
      <c r="BF23" s="207"/>
      <c r="BG23" s="207"/>
      <c r="BH23" s="207"/>
      <c r="BI23" s="207"/>
      <c r="BJ23" s="207"/>
      <c r="BL23" s="209"/>
      <c r="BM23" s="209"/>
      <c r="BN23" s="209"/>
      <c r="BO23" s="209"/>
      <c r="BP23" s="209"/>
      <c r="BQ23" s="209"/>
      <c r="BR23" s="209"/>
      <c r="BS23" s="209"/>
      <c r="CA23" s="163">
        <v>18</v>
      </c>
      <c r="CB23" s="116" t="s">
        <v>225</v>
      </c>
      <c r="CC23" s="116" t="s">
        <v>152</v>
      </c>
      <c r="CD23" s="116" t="s">
        <v>135</v>
      </c>
      <c r="CE23" s="116" t="s">
        <v>209</v>
      </c>
      <c r="CH23" s="110" t="s">
        <v>156</v>
      </c>
      <c r="CI23" s="119" t="s">
        <v>157</v>
      </c>
      <c r="CN23" s="145">
        <v>22</v>
      </c>
    </row>
    <row r="24" spans="2:97" ht="15" customHeight="1" x14ac:dyDescent="0.2"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2"/>
      <c r="AL24" s="210" t="s">
        <v>16</v>
      </c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10"/>
      <c r="AX24" s="210" t="s">
        <v>17</v>
      </c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10"/>
      <c r="BL24" s="211" t="s">
        <v>18</v>
      </c>
      <c r="BM24" s="211"/>
      <c r="BN24" s="211"/>
      <c r="BO24" s="211"/>
      <c r="BP24" s="211"/>
      <c r="BQ24" s="211"/>
      <c r="BR24" s="211"/>
      <c r="BS24" s="211"/>
      <c r="BY24" s="6" t="s">
        <v>162</v>
      </c>
      <c r="CH24" s="110" t="s">
        <v>205</v>
      </c>
      <c r="CI24" s="119" t="s">
        <v>206</v>
      </c>
      <c r="CN24" s="145">
        <v>23</v>
      </c>
    </row>
    <row r="25" spans="2:97" ht="15" customHeight="1" x14ac:dyDescent="0.2"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2"/>
      <c r="AK25" s="204"/>
      <c r="AL25" s="204"/>
      <c r="AM25" s="204"/>
      <c r="AN25" s="205" t="s">
        <v>15</v>
      </c>
      <c r="AO25" s="203"/>
      <c r="AP25" s="203"/>
      <c r="AQ25" s="203"/>
      <c r="AR25" s="204"/>
      <c r="AS25" s="204"/>
      <c r="AT25" s="204"/>
      <c r="AU25" s="205" t="s">
        <v>15</v>
      </c>
      <c r="AV25" s="203"/>
      <c r="AW25" s="203"/>
      <c r="AX25" s="203"/>
      <c r="AY25" s="204"/>
      <c r="AZ25" s="204"/>
      <c r="BA25" s="204"/>
      <c r="BB25" s="205" t="s">
        <v>15</v>
      </c>
      <c r="BC25" s="203"/>
      <c r="BD25" s="203"/>
      <c r="BE25" s="203"/>
      <c r="BF25" s="204"/>
      <c r="BG25" s="204"/>
      <c r="BH25" s="204"/>
      <c r="BI25" s="205" t="s">
        <v>15</v>
      </c>
      <c r="BJ25" s="203"/>
      <c r="BK25" s="203"/>
      <c r="BL25" s="203"/>
      <c r="BM25" s="204"/>
      <c r="BN25" s="204"/>
      <c r="BO25" s="204"/>
      <c r="BP25" s="205" t="s">
        <v>15</v>
      </c>
      <c r="BQ25" s="203"/>
      <c r="BR25" s="203"/>
      <c r="BS25" s="203"/>
      <c r="BY25" s="132">
        <f>IF(SUM('3'!M5:M6)&gt;0,1,0)</f>
        <v>0</v>
      </c>
      <c r="CH25" s="110" t="s">
        <v>242</v>
      </c>
      <c r="CI25" s="119" t="s">
        <v>128</v>
      </c>
      <c r="CN25" s="145">
        <v>24</v>
      </c>
    </row>
    <row r="26" spans="2:97" ht="7.5" customHeight="1" x14ac:dyDescent="0.2"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2"/>
      <c r="AK26" s="204"/>
      <c r="AL26" s="204"/>
      <c r="AM26" s="204"/>
      <c r="AN26" s="205"/>
      <c r="AO26" s="203"/>
      <c r="AP26" s="203"/>
      <c r="AQ26" s="203"/>
      <c r="AR26" s="204"/>
      <c r="AS26" s="204"/>
      <c r="AT26" s="204"/>
      <c r="AU26" s="205"/>
      <c r="AV26" s="203"/>
      <c r="AW26" s="203"/>
      <c r="AX26" s="203"/>
      <c r="AY26" s="204"/>
      <c r="AZ26" s="204"/>
      <c r="BA26" s="204"/>
      <c r="BB26" s="205"/>
      <c r="BC26" s="203"/>
      <c r="BD26" s="203"/>
      <c r="BE26" s="203"/>
      <c r="BF26" s="204"/>
      <c r="BG26" s="204"/>
      <c r="BH26" s="204"/>
      <c r="BI26" s="205"/>
      <c r="BJ26" s="203"/>
      <c r="BK26" s="203"/>
      <c r="BL26" s="203"/>
      <c r="BM26" s="204"/>
      <c r="BN26" s="204"/>
      <c r="BO26" s="204"/>
      <c r="BP26" s="205"/>
      <c r="BQ26" s="203"/>
      <c r="BR26" s="203"/>
      <c r="BS26" s="203"/>
      <c r="CH26" s="110" t="s">
        <v>243</v>
      </c>
      <c r="CI26" s="119" t="s">
        <v>250</v>
      </c>
      <c r="CN26" s="145">
        <v>25</v>
      </c>
    </row>
    <row r="27" spans="2:97" ht="15" customHeight="1" thickBot="1" x14ac:dyDescent="0.25"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2"/>
      <c r="AK27" s="202" t="s">
        <v>16</v>
      </c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CH27" s="111" t="s">
        <v>244</v>
      </c>
      <c r="CI27" s="120" t="s">
        <v>167</v>
      </c>
      <c r="CN27" s="145">
        <v>26</v>
      </c>
      <c r="CS27" s="139"/>
    </row>
    <row r="28" spans="2:97" ht="15" customHeight="1" thickTop="1" x14ac:dyDescent="0.2"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2"/>
      <c r="AJ28" s="11"/>
      <c r="AK28" s="195" t="s">
        <v>19</v>
      </c>
      <c r="AL28" s="195"/>
      <c r="AM28" s="195"/>
      <c r="AN28" s="195"/>
      <c r="AO28" s="195"/>
      <c r="AP28" s="195"/>
      <c r="AQ28" s="193" t="s">
        <v>107</v>
      </c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1"/>
      <c r="BL28" s="193" t="s">
        <v>20</v>
      </c>
      <c r="BM28" s="193"/>
      <c r="BN28" s="193"/>
      <c r="BO28" s="193"/>
      <c r="BP28" s="193"/>
      <c r="BQ28" s="193"/>
      <c r="BR28" s="193"/>
      <c r="BS28" s="193"/>
      <c r="BT28" s="11"/>
      <c r="CN28" s="145">
        <v>27</v>
      </c>
      <c r="CS28" s="139"/>
    </row>
    <row r="29" spans="2:97" ht="15" customHeight="1" x14ac:dyDescent="0.2"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2"/>
      <c r="AK29" s="194" t="s">
        <v>21</v>
      </c>
      <c r="AL29" s="194"/>
      <c r="AM29" s="194"/>
      <c r="AN29" s="194"/>
      <c r="AO29" s="194"/>
      <c r="AP29" s="194"/>
      <c r="AQ29" s="184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6"/>
      <c r="BK29" s="12"/>
      <c r="BL29" s="168" t="str">
        <f>IF(AQ29&lt;&gt;"",INDEX(CI2:CI27,MATCH(AQ29,CH2:CH27,0)),"")</f>
        <v/>
      </c>
      <c r="BM29" s="169"/>
      <c r="BN29" s="169"/>
      <c r="BO29" s="169"/>
      <c r="BP29" s="169"/>
      <c r="BQ29" s="169"/>
      <c r="BR29" s="169"/>
      <c r="BS29" s="170"/>
      <c r="CN29" s="145">
        <v>28</v>
      </c>
    </row>
    <row r="30" spans="2:97" ht="15" customHeight="1" thickBot="1" x14ac:dyDescent="0.25">
      <c r="B30" s="223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5"/>
      <c r="AK30" s="194"/>
      <c r="AL30" s="194"/>
      <c r="AM30" s="194"/>
      <c r="AN30" s="194"/>
      <c r="AO30" s="194"/>
      <c r="AP30" s="194"/>
      <c r="AQ30" s="187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9"/>
      <c r="BK30" s="12"/>
      <c r="BL30" s="171"/>
      <c r="BM30" s="172"/>
      <c r="BN30" s="172"/>
      <c r="BO30" s="172"/>
      <c r="BP30" s="172"/>
      <c r="BQ30" s="172"/>
      <c r="BR30" s="172"/>
      <c r="BS30" s="173"/>
      <c r="CN30" s="145">
        <v>29</v>
      </c>
    </row>
    <row r="31" spans="2:97" ht="6" customHeight="1" thickTop="1" x14ac:dyDescent="0.2">
      <c r="CN31" s="145">
        <v>30</v>
      </c>
    </row>
    <row r="32" spans="2:97" ht="12.75" customHeight="1" x14ac:dyDescent="0.2">
      <c r="B32" s="294" t="s">
        <v>19</v>
      </c>
      <c r="C32" s="294"/>
      <c r="D32" s="294"/>
      <c r="E32" s="294"/>
      <c r="F32" s="294"/>
      <c r="G32" s="294"/>
      <c r="H32" s="294"/>
      <c r="I32" s="294"/>
      <c r="J32" s="294" t="s">
        <v>107</v>
      </c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 t="s">
        <v>73</v>
      </c>
      <c r="AC32" s="294"/>
      <c r="AD32" s="294"/>
      <c r="AE32" s="294"/>
      <c r="AF32" s="294"/>
      <c r="AG32" s="294"/>
      <c r="AK32" s="194" t="s">
        <v>11</v>
      </c>
      <c r="AL32" s="194"/>
      <c r="AM32" s="194"/>
      <c r="AN32" s="194"/>
      <c r="AO32" s="194"/>
      <c r="AP32" s="194"/>
      <c r="AQ32" s="184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6"/>
      <c r="BK32" s="12"/>
      <c r="BL32" s="168" t="str">
        <f>IF(AQ32&lt;&gt;"",INDEX(CI2:CI27,MATCH(AQ32,CH2:CH27,0)),"")</f>
        <v/>
      </c>
      <c r="BM32" s="169"/>
      <c r="BN32" s="169"/>
      <c r="BO32" s="169"/>
      <c r="BP32" s="169"/>
      <c r="BQ32" s="169"/>
      <c r="BR32" s="169"/>
      <c r="BS32" s="170"/>
      <c r="CN32" s="145">
        <v>31</v>
      </c>
    </row>
    <row r="33" spans="2:97" ht="12.75" customHeight="1" x14ac:dyDescent="0.2">
      <c r="B33" s="166" t="s">
        <v>22</v>
      </c>
      <c r="C33" s="166"/>
      <c r="D33" s="166"/>
      <c r="E33" s="166"/>
      <c r="F33" s="166"/>
      <c r="G33" s="166"/>
      <c r="H33" s="166"/>
      <c r="I33" s="166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K33" s="194"/>
      <c r="AL33" s="194"/>
      <c r="AM33" s="194"/>
      <c r="AN33" s="194"/>
      <c r="AO33" s="194"/>
      <c r="AP33" s="194"/>
      <c r="AQ33" s="196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8"/>
      <c r="BK33" s="12"/>
      <c r="BL33" s="199"/>
      <c r="BM33" s="200"/>
      <c r="BN33" s="200"/>
      <c r="BO33" s="200"/>
      <c r="BP33" s="200"/>
      <c r="BQ33" s="200"/>
      <c r="BR33" s="200"/>
      <c r="BS33" s="201"/>
      <c r="CN33" s="145">
        <v>32</v>
      </c>
    </row>
    <row r="34" spans="2:97" ht="4.5" customHeight="1" x14ac:dyDescent="0.2">
      <c r="B34" s="166" t="s">
        <v>23</v>
      </c>
      <c r="C34" s="166"/>
      <c r="D34" s="166"/>
      <c r="E34" s="166"/>
      <c r="F34" s="166"/>
      <c r="G34" s="166"/>
      <c r="H34" s="166"/>
      <c r="I34" s="166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K34" s="194"/>
      <c r="AL34" s="194"/>
      <c r="AM34" s="194"/>
      <c r="AN34" s="194"/>
      <c r="AO34" s="194"/>
      <c r="AP34" s="194"/>
      <c r="AQ34" s="187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9"/>
      <c r="BK34" s="12"/>
      <c r="BL34" s="171"/>
      <c r="BM34" s="172"/>
      <c r="BN34" s="172"/>
      <c r="BO34" s="172"/>
      <c r="BP34" s="172"/>
      <c r="BQ34" s="172"/>
      <c r="BR34" s="172"/>
      <c r="BS34" s="173"/>
      <c r="CN34" s="145">
        <v>33</v>
      </c>
      <c r="CS34" s="139"/>
    </row>
    <row r="35" spans="2:97" ht="8.25" customHeight="1" x14ac:dyDescent="0.2">
      <c r="B35" s="166"/>
      <c r="C35" s="166"/>
      <c r="D35" s="166"/>
      <c r="E35" s="166"/>
      <c r="F35" s="166"/>
      <c r="G35" s="166"/>
      <c r="H35" s="166"/>
      <c r="I35" s="166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CN35" s="145">
        <v>34</v>
      </c>
      <c r="CS35" s="139"/>
    </row>
    <row r="36" spans="2:97" ht="12.75" customHeight="1" x14ac:dyDescent="0.2">
      <c r="B36" s="166" t="s">
        <v>24</v>
      </c>
      <c r="C36" s="166"/>
      <c r="D36" s="166"/>
      <c r="E36" s="166"/>
      <c r="F36" s="166"/>
      <c r="G36" s="166"/>
      <c r="H36" s="166"/>
      <c r="I36" s="166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K36" s="165" t="s">
        <v>25</v>
      </c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CN36" s="145">
        <v>35</v>
      </c>
    </row>
    <row r="37" spans="2:97" ht="3.75" customHeight="1" x14ac:dyDescent="0.2">
      <c r="B37" s="166" t="s">
        <v>26</v>
      </c>
      <c r="C37" s="166"/>
      <c r="D37" s="166"/>
      <c r="E37" s="166"/>
      <c r="F37" s="166"/>
      <c r="G37" s="166"/>
      <c r="H37" s="166"/>
      <c r="I37" s="166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CN37" s="145">
        <v>36</v>
      </c>
    </row>
    <row r="38" spans="2:97" ht="9" customHeight="1" thickBot="1" x14ac:dyDescent="0.25">
      <c r="B38" s="166"/>
      <c r="C38" s="166"/>
      <c r="D38" s="166"/>
      <c r="E38" s="166"/>
      <c r="F38" s="166"/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K38" s="13"/>
      <c r="AL38" s="13"/>
      <c r="AM38" s="13"/>
      <c r="AN38" s="13"/>
      <c r="AO38" s="13"/>
      <c r="AP38" s="13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3"/>
      <c r="BC38" s="13"/>
      <c r="BD38" s="13"/>
      <c r="BE38" s="13"/>
      <c r="BF38" s="13"/>
      <c r="BG38" s="13"/>
      <c r="BH38" s="13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CN38" s="145">
        <v>37</v>
      </c>
    </row>
    <row r="39" spans="2:97" ht="12.75" customHeight="1" thickTop="1" thickBot="1" x14ac:dyDescent="0.25">
      <c r="B39" s="192" t="s">
        <v>27</v>
      </c>
      <c r="C39" s="192"/>
      <c r="D39" s="192"/>
      <c r="E39" s="192"/>
      <c r="F39" s="192"/>
      <c r="G39" s="192"/>
      <c r="H39" s="192"/>
      <c r="I39" s="192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K39" s="191" t="s">
        <v>28</v>
      </c>
      <c r="AL39" s="191"/>
      <c r="AM39" s="191"/>
      <c r="AN39" s="191"/>
      <c r="AO39" s="191"/>
      <c r="AP39" s="191"/>
      <c r="AQ39" s="190" t="str">
        <f>IF('3'!M8&gt;0,'2'!G36,"")</f>
        <v/>
      </c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C39" s="191" t="s">
        <v>29</v>
      </c>
      <c r="BD39" s="191"/>
      <c r="BE39" s="191"/>
      <c r="BF39" s="191"/>
      <c r="BG39" s="191"/>
      <c r="BH39" s="191"/>
      <c r="BI39" s="190" t="str">
        <f>IF('3'!M8,'2'!AC36,"")</f>
        <v/>
      </c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CN39" s="145">
        <v>38</v>
      </c>
    </row>
    <row r="40" spans="2:97" ht="12.75" customHeight="1" thickTop="1" thickBot="1" x14ac:dyDescent="0.25">
      <c r="B40" s="192" t="s">
        <v>30</v>
      </c>
      <c r="C40" s="192"/>
      <c r="D40" s="192"/>
      <c r="E40" s="192"/>
      <c r="F40" s="192"/>
      <c r="G40" s="192"/>
      <c r="H40" s="192"/>
      <c r="I40" s="192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K40" s="191"/>
      <c r="AL40" s="191"/>
      <c r="AM40" s="191"/>
      <c r="AN40" s="191"/>
      <c r="AO40" s="191"/>
      <c r="AP40" s="191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C40" s="191"/>
      <c r="BD40" s="191"/>
      <c r="BE40" s="191"/>
      <c r="BF40" s="191"/>
      <c r="BG40" s="191"/>
      <c r="BH40" s="191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CN40" s="145">
        <v>39</v>
      </c>
    </row>
    <row r="41" spans="2:97" ht="5.25" customHeight="1" thickTop="1" thickBot="1" x14ac:dyDescent="0.25">
      <c r="AK41" s="191"/>
      <c r="AL41" s="191"/>
      <c r="AM41" s="191"/>
      <c r="AN41" s="191"/>
      <c r="AO41" s="191"/>
      <c r="AP41" s="191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C41" s="191"/>
      <c r="BD41" s="191"/>
      <c r="BE41" s="191"/>
      <c r="BF41" s="191"/>
      <c r="BG41" s="191"/>
      <c r="BH41" s="191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CN41" s="145">
        <v>40</v>
      </c>
      <c r="CS41" s="139"/>
    </row>
    <row r="42" spans="2:97" ht="9" customHeight="1" thickTop="1" thickBot="1" x14ac:dyDescent="0.25">
      <c r="B42" s="176" t="s">
        <v>31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CN42" s="145">
        <v>41</v>
      </c>
      <c r="CS42" s="139"/>
    </row>
    <row r="43" spans="2:97" ht="7.5" customHeight="1" thickTop="1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CN43" s="145">
        <v>42</v>
      </c>
    </row>
    <row r="44" spans="2:97" ht="15" customHeight="1" x14ac:dyDescent="0.2"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9"/>
      <c r="AK44" s="183" t="s">
        <v>32</v>
      </c>
      <c r="AL44" s="183"/>
      <c r="AM44" s="183"/>
      <c r="AN44" s="183"/>
      <c r="AO44" s="183"/>
      <c r="AP44" s="183"/>
      <c r="AQ44" s="184" t="s">
        <v>248</v>
      </c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6"/>
      <c r="BK44" s="12"/>
      <c r="BL44" s="168" t="str">
        <f>IF(AQ44&lt;&gt;"",INDEX(CK2:CK14,MATCH(AQ44,CJ2:CJ14,0)),"")</f>
        <v>ILIDŽA</v>
      </c>
      <c r="BM44" s="169"/>
      <c r="BN44" s="169"/>
      <c r="BO44" s="169"/>
      <c r="BP44" s="169"/>
      <c r="BQ44" s="169"/>
      <c r="BR44" s="169"/>
      <c r="BS44" s="170"/>
      <c r="CN44" s="145">
        <v>43</v>
      </c>
    </row>
    <row r="45" spans="2:97" ht="15" customHeight="1" x14ac:dyDescent="0.2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9"/>
      <c r="AK45" s="183"/>
      <c r="AL45" s="183"/>
      <c r="AM45" s="183"/>
      <c r="AN45" s="183"/>
      <c r="AO45" s="183"/>
      <c r="AP45" s="183"/>
      <c r="AQ45" s="187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9"/>
      <c r="BK45" s="12"/>
      <c r="BL45" s="171"/>
      <c r="BM45" s="172"/>
      <c r="BN45" s="172"/>
      <c r="BO45" s="172"/>
      <c r="BP45" s="172"/>
      <c r="BQ45" s="172"/>
      <c r="BR45" s="172"/>
      <c r="BS45" s="173"/>
      <c r="CN45" s="145">
        <v>44</v>
      </c>
    </row>
    <row r="46" spans="2:97" ht="7.5" customHeight="1" x14ac:dyDescent="0.2"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9"/>
      <c r="CN46" s="145">
        <v>45</v>
      </c>
    </row>
    <row r="47" spans="2:97" ht="7.5" customHeight="1" x14ac:dyDescent="0.2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9"/>
      <c r="AK47" s="174" t="s">
        <v>33</v>
      </c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5"/>
      <c r="AX47" s="1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5"/>
      <c r="BS47" s="16"/>
      <c r="CN47" s="145">
        <v>46</v>
      </c>
    </row>
    <row r="48" spans="2:97" ht="15" customHeight="1" x14ac:dyDescent="0.15"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9"/>
      <c r="AH48" s="289"/>
      <c r="AI48" s="290"/>
      <c r="AJ48" s="291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S48" s="17"/>
      <c r="CN48" s="145">
        <v>47</v>
      </c>
      <c r="CS48" s="139"/>
    </row>
    <row r="49" spans="2:97" ht="7.5" customHeight="1" x14ac:dyDescent="0.2"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9"/>
      <c r="AH49" s="286" t="s">
        <v>213</v>
      </c>
      <c r="AI49" s="287"/>
      <c r="AJ49" s="288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S49" s="17"/>
      <c r="CN49" s="145">
        <v>48</v>
      </c>
      <c r="CS49" s="139"/>
    </row>
    <row r="50" spans="2:97" ht="7.5" customHeight="1" thickBot="1" x14ac:dyDescent="0.25"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2"/>
      <c r="AH50" s="286"/>
      <c r="AI50" s="287"/>
      <c r="AJ50" s="288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CN50" s="145">
        <v>49</v>
      </c>
      <c r="CS50" s="139"/>
    </row>
    <row r="51" spans="2:97" ht="8.25" customHeight="1" x14ac:dyDescent="0.2">
      <c r="B51" s="125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CN51" s="145">
        <v>50</v>
      </c>
      <c r="CS51" s="139"/>
    </row>
    <row r="52" spans="2:97" ht="15" customHeight="1" x14ac:dyDescent="0.2">
      <c r="CN52" s="145">
        <v>51</v>
      </c>
    </row>
    <row r="53" spans="2:97" ht="15" customHeight="1" x14ac:dyDescent="0.2">
      <c r="CN53" s="145">
        <v>52</v>
      </c>
    </row>
    <row r="54" spans="2:97" ht="15" customHeight="1" x14ac:dyDescent="0.2">
      <c r="CN54" s="145">
        <v>53</v>
      </c>
    </row>
    <row r="55" spans="2:97" ht="15" customHeight="1" x14ac:dyDescent="0.2">
      <c r="CN55" s="145">
        <v>54</v>
      </c>
    </row>
    <row r="56" spans="2:97" ht="15" customHeight="1" x14ac:dyDescent="0.2">
      <c r="CN56" s="145">
        <v>55</v>
      </c>
    </row>
    <row r="57" spans="2:97" ht="15" customHeight="1" x14ac:dyDescent="0.2">
      <c r="CN57" s="145">
        <v>56</v>
      </c>
      <c r="CS57" s="139"/>
    </row>
    <row r="58" spans="2:97" ht="15" customHeight="1" x14ac:dyDescent="0.2">
      <c r="CN58" s="145">
        <v>57</v>
      </c>
      <c r="CS58" s="139"/>
    </row>
    <row r="59" spans="2:97" ht="15" customHeight="1" x14ac:dyDescent="0.2">
      <c r="CN59" s="145">
        <v>58</v>
      </c>
    </row>
    <row r="60" spans="2:97" ht="15" customHeight="1" x14ac:dyDescent="0.2">
      <c r="CN60" s="145">
        <v>59</v>
      </c>
    </row>
    <row r="61" spans="2:97" ht="15" customHeight="1" x14ac:dyDescent="0.2">
      <c r="CN61" s="145">
        <v>60</v>
      </c>
    </row>
    <row r="62" spans="2:97" ht="15" customHeight="1" x14ac:dyDescent="0.2">
      <c r="CN62" s="145">
        <v>61</v>
      </c>
    </row>
    <row r="63" spans="2:97" ht="15" customHeight="1" x14ac:dyDescent="0.2">
      <c r="CN63" s="145">
        <v>62</v>
      </c>
    </row>
    <row r="64" spans="2:97" ht="15" customHeight="1" x14ac:dyDescent="0.2">
      <c r="CN64" s="145">
        <v>63</v>
      </c>
      <c r="CS64" s="139"/>
    </row>
    <row r="65" spans="92:97" ht="15" customHeight="1" x14ac:dyDescent="0.2">
      <c r="CN65" s="145">
        <v>64</v>
      </c>
      <c r="CS65" s="139"/>
    </row>
    <row r="66" spans="92:97" ht="15" customHeight="1" x14ac:dyDescent="0.2">
      <c r="CN66" s="145">
        <v>65</v>
      </c>
    </row>
    <row r="67" spans="92:97" ht="15" customHeight="1" x14ac:dyDescent="0.2">
      <c r="CN67" s="145">
        <v>66</v>
      </c>
    </row>
    <row r="68" spans="92:97" ht="15" customHeight="1" x14ac:dyDescent="0.2">
      <c r="CN68" s="145">
        <v>67</v>
      </c>
    </row>
    <row r="69" spans="92:97" ht="15" customHeight="1" x14ac:dyDescent="0.2">
      <c r="CN69" s="145">
        <v>68</v>
      </c>
    </row>
    <row r="70" spans="92:97" ht="15" customHeight="1" x14ac:dyDescent="0.2">
      <c r="CN70" s="145">
        <v>69</v>
      </c>
    </row>
    <row r="71" spans="92:97" ht="15" customHeight="1" x14ac:dyDescent="0.2">
      <c r="CN71" s="145">
        <v>70</v>
      </c>
      <c r="CS71" s="139"/>
    </row>
    <row r="72" spans="92:97" ht="15" customHeight="1" x14ac:dyDescent="0.2">
      <c r="CN72" s="145">
        <v>71</v>
      </c>
      <c r="CS72" s="139"/>
    </row>
    <row r="73" spans="92:97" ht="15" customHeight="1" x14ac:dyDescent="0.2">
      <c r="CN73" s="145">
        <v>72</v>
      </c>
    </row>
    <row r="74" spans="92:97" ht="15" customHeight="1" x14ac:dyDescent="0.2">
      <c r="CN74" s="145">
        <v>73</v>
      </c>
    </row>
    <row r="75" spans="92:97" ht="15" customHeight="1" x14ac:dyDescent="0.2">
      <c r="CN75" s="145">
        <v>74</v>
      </c>
    </row>
    <row r="76" spans="92:97" ht="15" customHeight="1" x14ac:dyDescent="0.2">
      <c r="CN76" s="145">
        <v>75</v>
      </c>
    </row>
    <row r="77" spans="92:97" ht="15" customHeight="1" x14ac:dyDescent="0.2">
      <c r="CN77" s="145">
        <v>76</v>
      </c>
    </row>
    <row r="78" spans="92:97" ht="15" customHeight="1" x14ac:dyDescent="0.2">
      <c r="CN78" s="145">
        <v>77</v>
      </c>
      <c r="CS78" s="139"/>
    </row>
    <row r="79" spans="92:97" ht="15" customHeight="1" x14ac:dyDescent="0.2">
      <c r="CN79" s="145">
        <v>78</v>
      </c>
      <c r="CS79" s="139"/>
    </row>
    <row r="80" spans="92:97" ht="15" customHeight="1" x14ac:dyDescent="0.2">
      <c r="CN80" s="145">
        <v>79</v>
      </c>
    </row>
    <row r="81" spans="92:97" ht="15" customHeight="1" x14ac:dyDescent="0.2">
      <c r="CN81" s="145">
        <v>80</v>
      </c>
    </row>
    <row r="82" spans="92:97" ht="15" customHeight="1" x14ac:dyDescent="0.2">
      <c r="CN82" s="145">
        <v>81</v>
      </c>
    </row>
    <row r="83" spans="92:97" ht="15" customHeight="1" x14ac:dyDescent="0.2">
      <c r="CN83" s="145">
        <v>82</v>
      </c>
    </row>
    <row r="84" spans="92:97" ht="15" customHeight="1" x14ac:dyDescent="0.2">
      <c r="CN84" s="145">
        <v>83</v>
      </c>
    </row>
    <row r="85" spans="92:97" ht="15" customHeight="1" x14ac:dyDescent="0.2">
      <c r="CN85" s="145">
        <v>84</v>
      </c>
      <c r="CS85" s="139"/>
    </row>
    <row r="86" spans="92:97" ht="15" customHeight="1" x14ac:dyDescent="0.2">
      <c r="CN86" s="145">
        <v>85</v>
      </c>
      <c r="CS86" s="139"/>
    </row>
    <row r="87" spans="92:97" ht="15" customHeight="1" x14ac:dyDescent="0.2">
      <c r="CN87" s="145">
        <v>86</v>
      </c>
    </row>
    <row r="88" spans="92:97" ht="15" customHeight="1" x14ac:dyDescent="0.2">
      <c r="CN88" s="145">
        <v>87</v>
      </c>
    </row>
    <row r="89" spans="92:97" ht="15" customHeight="1" x14ac:dyDescent="0.2">
      <c r="CN89" s="145">
        <v>88</v>
      </c>
    </row>
    <row r="90" spans="92:97" ht="15" customHeight="1" x14ac:dyDescent="0.2">
      <c r="CN90" s="145">
        <v>89</v>
      </c>
    </row>
    <row r="91" spans="92:97" ht="15" customHeight="1" x14ac:dyDescent="0.2">
      <c r="CN91" s="145">
        <v>90</v>
      </c>
    </row>
    <row r="92" spans="92:97" ht="15" customHeight="1" x14ac:dyDescent="0.2">
      <c r="CN92" s="145">
        <v>91</v>
      </c>
      <c r="CS92" s="139"/>
    </row>
    <row r="93" spans="92:97" ht="15" customHeight="1" x14ac:dyDescent="0.2">
      <c r="CN93" s="145">
        <v>92</v>
      </c>
      <c r="CS93" s="139"/>
    </row>
    <row r="94" spans="92:97" ht="15" customHeight="1" x14ac:dyDescent="0.2">
      <c r="CN94" s="145">
        <v>93</v>
      </c>
    </row>
    <row r="95" spans="92:97" ht="15" customHeight="1" x14ac:dyDescent="0.2">
      <c r="CN95" s="145">
        <v>94</v>
      </c>
    </row>
    <row r="96" spans="92:97" ht="15" customHeight="1" x14ac:dyDescent="0.2">
      <c r="CN96" s="145">
        <v>95</v>
      </c>
    </row>
    <row r="97" spans="92:97" ht="15" customHeight="1" x14ac:dyDescent="0.2">
      <c r="CN97" s="145">
        <v>96</v>
      </c>
    </row>
    <row r="98" spans="92:97" ht="15" customHeight="1" x14ac:dyDescent="0.2">
      <c r="CN98" s="145">
        <v>97</v>
      </c>
    </row>
    <row r="99" spans="92:97" ht="15" customHeight="1" x14ac:dyDescent="0.2">
      <c r="CN99" s="145">
        <v>98</v>
      </c>
      <c r="CS99" s="139"/>
    </row>
    <row r="100" spans="92:97" ht="15" customHeight="1" x14ac:dyDescent="0.2">
      <c r="CN100" s="145">
        <v>99</v>
      </c>
      <c r="CS100" s="139"/>
    </row>
    <row r="101" spans="92:97" ht="15" customHeight="1" x14ac:dyDescent="0.2">
      <c r="CN101" s="145">
        <v>100</v>
      </c>
      <c r="CS101" s="139"/>
    </row>
    <row r="102" spans="92:97" ht="15" customHeight="1" x14ac:dyDescent="0.2">
      <c r="CN102" s="145">
        <v>101</v>
      </c>
      <c r="CS102" s="139"/>
    </row>
    <row r="103" spans="92:97" ht="15" customHeight="1" x14ac:dyDescent="0.2">
      <c r="CN103" s="145">
        <v>102</v>
      </c>
      <c r="CS103" s="139"/>
    </row>
    <row r="104" spans="92:97" ht="15" customHeight="1" x14ac:dyDescent="0.2">
      <c r="CN104" s="145">
        <v>103</v>
      </c>
      <c r="CS104" s="139"/>
    </row>
    <row r="105" spans="92:97" ht="15" customHeight="1" x14ac:dyDescent="0.2">
      <c r="CN105" s="145">
        <v>104</v>
      </c>
    </row>
    <row r="106" spans="92:97" ht="15" customHeight="1" x14ac:dyDescent="0.2">
      <c r="CN106" s="145">
        <v>105</v>
      </c>
    </row>
    <row r="107" spans="92:97" ht="15" customHeight="1" x14ac:dyDescent="0.2">
      <c r="CN107" s="145">
        <v>106</v>
      </c>
    </row>
    <row r="108" spans="92:97" ht="15" customHeight="1" x14ac:dyDescent="0.2">
      <c r="CN108" s="145">
        <v>107</v>
      </c>
    </row>
    <row r="109" spans="92:97" ht="15" customHeight="1" x14ac:dyDescent="0.2">
      <c r="CN109" s="145">
        <v>108</v>
      </c>
    </row>
    <row r="110" spans="92:97" ht="15" customHeight="1" x14ac:dyDescent="0.2">
      <c r="CN110" s="145">
        <v>109</v>
      </c>
      <c r="CS110" s="139"/>
    </row>
    <row r="111" spans="92:97" ht="15" customHeight="1" x14ac:dyDescent="0.2">
      <c r="CN111" s="145">
        <v>110</v>
      </c>
      <c r="CS111" s="139"/>
    </row>
    <row r="112" spans="92:97" ht="15" customHeight="1" x14ac:dyDescent="0.2">
      <c r="CN112" s="145">
        <v>111</v>
      </c>
    </row>
    <row r="113" spans="92:97" ht="15" customHeight="1" x14ac:dyDescent="0.2">
      <c r="CN113" s="145">
        <v>112</v>
      </c>
    </row>
    <row r="114" spans="92:97" ht="15" customHeight="1" x14ac:dyDescent="0.2">
      <c r="CN114" s="145">
        <v>113</v>
      </c>
    </row>
    <row r="115" spans="92:97" ht="15" customHeight="1" x14ac:dyDescent="0.2">
      <c r="CN115" s="145">
        <v>114</v>
      </c>
    </row>
    <row r="116" spans="92:97" ht="15" customHeight="1" x14ac:dyDescent="0.2">
      <c r="CN116" s="145">
        <v>115</v>
      </c>
    </row>
    <row r="117" spans="92:97" ht="15" customHeight="1" x14ac:dyDescent="0.2">
      <c r="CN117" s="145">
        <v>116</v>
      </c>
      <c r="CS117" s="139"/>
    </row>
    <row r="118" spans="92:97" ht="15" customHeight="1" x14ac:dyDescent="0.2">
      <c r="CN118" s="145">
        <v>117</v>
      </c>
      <c r="CS118" s="139"/>
    </row>
    <row r="119" spans="92:97" ht="15" customHeight="1" x14ac:dyDescent="0.2">
      <c r="CN119" s="145">
        <v>118</v>
      </c>
    </row>
    <row r="120" spans="92:97" ht="15" customHeight="1" x14ac:dyDescent="0.2">
      <c r="CN120" s="145">
        <v>119</v>
      </c>
    </row>
    <row r="121" spans="92:97" ht="15" customHeight="1" x14ac:dyDescent="0.2">
      <c r="CN121" s="145">
        <v>120</v>
      </c>
    </row>
    <row r="122" spans="92:97" ht="15" customHeight="1" x14ac:dyDescent="0.2">
      <c r="CN122" s="145">
        <v>121</v>
      </c>
    </row>
    <row r="123" spans="92:97" ht="15" customHeight="1" x14ac:dyDescent="0.2">
      <c r="CN123" s="145">
        <v>122</v>
      </c>
    </row>
    <row r="124" spans="92:97" ht="15" customHeight="1" x14ac:dyDescent="0.2">
      <c r="CN124" s="145">
        <v>123</v>
      </c>
      <c r="CS124" s="139"/>
    </row>
    <row r="125" spans="92:97" ht="15" customHeight="1" x14ac:dyDescent="0.2">
      <c r="CN125" s="145">
        <v>124</v>
      </c>
      <c r="CS125" s="139"/>
    </row>
    <row r="126" spans="92:97" ht="15" customHeight="1" x14ac:dyDescent="0.2">
      <c r="CN126" s="145">
        <v>125</v>
      </c>
    </row>
    <row r="127" spans="92:97" ht="15" customHeight="1" x14ac:dyDescent="0.2">
      <c r="CN127" s="145">
        <v>126</v>
      </c>
    </row>
    <row r="128" spans="92:97" x14ac:dyDescent="0.2">
      <c r="CN128" s="145">
        <v>127</v>
      </c>
    </row>
    <row r="129" spans="92:92" x14ac:dyDescent="0.2">
      <c r="CN129" s="145">
        <v>128</v>
      </c>
    </row>
    <row r="130" spans="92:92" x14ac:dyDescent="0.2">
      <c r="CN130" s="145">
        <v>129</v>
      </c>
    </row>
    <row r="131" spans="92:92" x14ac:dyDescent="0.2">
      <c r="CN131" s="145">
        <v>130</v>
      </c>
    </row>
    <row r="132" spans="92:92" x14ac:dyDescent="0.2">
      <c r="CN132" s="145">
        <v>131</v>
      </c>
    </row>
    <row r="133" spans="92:92" x14ac:dyDescent="0.2">
      <c r="CN133" s="145">
        <v>132</v>
      </c>
    </row>
    <row r="134" spans="92:92" x14ac:dyDescent="0.2">
      <c r="CN134" s="145">
        <v>133</v>
      </c>
    </row>
    <row r="135" spans="92:92" x14ac:dyDescent="0.2">
      <c r="CN135" s="145">
        <v>134</v>
      </c>
    </row>
    <row r="136" spans="92:92" x14ac:dyDescent="0.2">
      <c r="CN136" s="145">
        <v>135</v>
      </c>
    </row>
    <row r="137" spans="92:92" x14ac:dyDescent="0.2">
      <c r="CN137" s="145">
        <v>136</v>
      </c>
    </row>
    <row r="138" spans="92:92" x14ac:dyDescent="0.2">
      <c r="CN138" s="145">
        <v>137</v>
      </c>
    </row>
    <row r="139" spans="92:92" x14ac:dyDescent="0.2">
      <c r="CN139" s="145">
        <v>138</v>
      </c>
    </row>
    <row r="140" spans="92:92" x14ac:dyDescent="0.2">
      <c r="CN140" s="145">
        <v>139</v>
      </c>
    </row>
    <row r="141" spans="92:92" x14ac:dyDescent="0.2">
      <c r="CN141" s="145">
        <v>140</v>
      </c>
    </row>
    <row r="142" spans="92:92" x14ac:dyDescent="0.2">
      <c r="CN142" s="145">
        <v>141</v>
      </c>
    </row>
    <row r="143" spans="92:92" x14ac:dyDescent="0.2">
      <c r="CN143" s="145">
        <v>142</v>
      </c>
    </row>
    <row r="144" spans="92:92" x14ac:dyDescent="0.2">
      <c r="CN144" s="145">
        <v>143</v>
      </c>
    </row>
    <row r="145" spans="92:92" x14ac:dyDescent="0.2">
      <c r="CN145" s="145">
        <v>144</v>
      </c>
    </row>
    <row r="146" spans="92:92" x14ac:dyDescent="0.2">
      <c r="CN146" s="145">
        <v>145</v>
      </c>
    </row>
    <row r="147" spans="92:92" x14ac:dyDescent="0.2">
      <c r="CN147" s="145">
        <v>146</v>
      </c>
    </row>
    <row r="148" spans="92:92" x14ac:dyDescent="0.2">
      <c r="CN148" s="145">
        <v>147</v>
      </c>
    </row>
    <row r="149" spans="92:92" x14ac:dyDescent="0.2">
      <c r="CN149" s="145">
        <v>148</v>
      </c>
    </row>
    <row r="150" spans="92:92" x14ac:dyDescent="0.2">
      <c r="CN150" s="145">
        <v>149</v>
      </c>
    </row>
    <row r="151" spans="92:92" x14ac:dyDescent="0.2">
      <c r="CN151" s="145">
        <v>150</v>
      </c>
    </row>
    <row r="152" spans="92:92" x14ac:dyDescent="0.2">
      <c r="CN152" s="145">
        <v>151</v>
      </c>
    </row>
    <row r="153" spans="92:92" x14ac:dyDescent="0.2">
      <c r="CN153" s="145">
        <v>152</v>
      </c>
    </row>
    <row r="154" spans="92:92" x14ac:dyDescent="0.2">
      <c r="CN154" s="145">
        <v>153</v>
      </c>
    </row>
    <row r="155" spans="92:92" x14ac:dyDescent="0.2">
      <c r="CN155" s="145">
        <v>154</v>
      </c>
    </row>
    <row r="156" spans="92:92" x14ac:dyDescent="0.2">
      <c r="CN156" s="145">
        <v>155</v>
      </c>
    </row>
    <row r="157" spans="92:92" x14ac:dyDescent="0.2">
      <c r="CN157" s="145">
        <v>156</v>
      </c>
    </row>
    <row r="158" spans="92:92" x14ac:dyDescent="0.2">
      <c r="CN158" s="145">
        <v>157</v>
      </c>
    </row>
    <row r="159" spans="92:92" x14ac:dyDescent="0.2">
      <c r="CN159" s="145">
        <v>158</v>
      </c>
    </row>
    <row r="160" spans="92:92" x14ac:dyDescent="0.2">
      <c r="CN160" s="145">
        <v>159</v>
      </c>
    </row>
    <row r="161" spans="92:92" x14ac:dyDescent="0.2">
      <c r="CN161" s="145">
        <v>160</v>
      </c>
    </row>
    <row r="162" spans="92:92" x14ac:dyDescent="0.2">
      <c r="CN162" s="145">
        <v>161</v>
      </c>
    </row>
    <row r="163" spans="92:92" x14ac:dyDescent="0.2">
      <c r="CN163" s="145">
        <v>162</v>
      </c>
    </row>
    <row r="164" spans="92:92" x14ac:dyDescent="0.2">
      <c r="CN164" s="145">
        <v>163</v>
      </c>
    </row>
    <row r="165" spans="92:92" x14ac:dyDescent="0.2">
      <c r="CN165" s="145">
        <v>164</v>
      </c>
    </row>
    <row r="166" spans="92:92" x14ac:dyDescent="0.2">
      <c r="CN166" s="145">
        <v>165</v>
      </c>
    </row>
    <row r="167" spans="92:92" x14ac:dyDescent="0.2">
      <c r="CN167" s="145">
        <v>166</v>
      </c>
    </row>
    <row r="168" spans="92:92" x14ac:dyDescent="0.2">
      <c r="CN168" s="145">
        <v>167</v>
      </c>
    </row>
    <row r="169" spans="92:92" x14ac:dyDescent="0.2">
      <c r="CN169" s="145">
        <v>168</v>
      </c>
    </row>
    <row r="170" spans="92:92" x14ac:dyDescent="0.2">
      <c r="CN170" s="145">
        <v>169</v>
      </c>
    </row>
    <row r="171" spans="92:92" x14ac:dyDescent="0.2">
      <c r="CN171" s="145">
        <v>170</v>
      </c>
    </row>
    <row r="172" spans="92:92" x14ac:dyDescent="0.2">
      <c r="CN172" s="145">
        <v>171</v>
      </c>
    </row>
    <row r="173" spans="92:92" x14ac:dyDescent="0.2">
      <c r="CN173" s="145">
        <v>172</v>
      </c>
    </row>
    <row r="174" spans="92:92" x14ac:dyDescent="0.2">
      <c r="CN174" s="145">
        <v>173</v>
      </c>
    </row>
    <row r="175" spans="92:92" x14ac:dyDescent="0.2">
      <c r="CN175" s="145">
        <v>174</v>
      </c>
    </row>
    <row r="176" spans="92:92" x14ac:dyDescent="0.2">
      <c r="CN176" s="145">
        <v>175</v>
      </c>
    </row>
    <row r="177" spans="92:92" x14ac:dyDescent="0.2">
      <c r="CN177" s="145">
        <v>176</v>
      </c>
    </row>
    <row r="178" spans="92:92" x14ac:dyDescent="0.2">
      <c r="CN178" s="145">
        <v>177</v>
      </c>
    </row>
    <row r="179" spans="92:92" x14ac:dyDescent="0.2">
      <c r="CN179" s="145">
        <v>178</v>
      </c>
    </row>
    <row r="180" spans="92:92" x14ac:dyDescent="0.2">
      <c r="CN180" s="145">
        <v>179</v>
      </c>
    </row>
    <row r="181" spans="92:92" x14ac:dyDescent="0.2">
      <c r="CN181" s="145">
        <v>180</v>
      </c>
    </row>
    <row r="182" spans="92:92" x14ac:dyDescent="0.2">
      <c r="CN182" s="145">
        <v>181</v>
      </c>
    </row>
    <row r="183" spans="92:92" x14ac:dyDescent="0.2">
      <c r="CN183" s="145">
        <v>182</v>
      </c>
    </row>
    <row r="184" spans="92:92" x14ac:dyDescent="0.2">
      <c r="CN184" s="145">
        <v>183</v>
      </c>
    </row>
    <row r="185" spans="92:92" x14ac:dyDescent="0.2">
      <c r="CN185" s="145">
        <v>184</v>
      </c>
    </row>
    <row r="186" spans="92:92" x14ac:dyDescent="0.2">
      <c r="CN186" s="145">
        <v>185</v>
      </c>
    </row>
    <row r="187" spans="92:92" x14ac:dyDescent="0.2">
      <c r="CN187" s="145">
        <v>186</v>
      </c>
    </row>
    <row r="188" spans="92:92" x14ac:dyDescent="0.2">
      <c r="CN188" s="145">
        <v>187</v>
      </c>
    </row>
    <row r="189" spans="92:92" x14ac:dyDescent="0.2">
      <c r="CN189" s="145">
        <v>188</v>
      </c>
    </row>
    <row r="190" spans="92:92" x14ac:dyDescent="0.2">
      <c r="CN190" s="145">
        <v>189</v>
      </c>
    </row>
    <row r="191" spans="92:92" x14ac:dyDescent="0.2">
      <c r="CN191" s="145">
        <v>190</v>
      </c>
    </row>
    <row r="192" spans="92:92" x14ac:dyDescent="0.2">
      <c r="CN192" s="145">
        <v>191</v>
      </c>
    </row>
    <row r="193" spans="92:93" x14ac:dyDescent="0.2">
      <c r="CN193" s="145">
        <v>192</v>
      </c>
    </row>
    <row r="194" spans="92:93" x14ac:dyDescent="0.2">
      <c r="CN194" s="145">
        <v>193</v>
      </c>
    </row>
    <row r="195" spans="92:93" x14ac:dyDescent="0.2">
      <c r="CN195" s="145">
        <v>194</v>
      </c>
    </row>
    <row r="196" spans="92:93" x14ac:dyDescent="0.2">
      <c r="CN196" s="145">
        <v>195</v>
      </c>
    </row>
    <row r="197" spans="92:93" x14ac:dyDescent="0.2">
      <c r="CN197" s="145">
        <v>196</v>
      </c>
    </row>
    <row r="198" spans="92:93" x14ac:dyDescent="0.2">
      <c r="CN198" s="145">
        <v>197</v>
      </c>
    </row>
    <row r="199" spans="92:93" x14ac:dyDescent="0.2">
      <c r="CN199" s="145">
        <v>198</v>
      </c>
    </row>
    <row r="200" spans="92:93" x14ac:dyDescent="0.2">
      <c r="CN200" s="145">
        <v>199</v>
      </c>
    </row>
    <row r="201" spans="92:93" x14ac:dyDescent="0.2">
      <c r="CN201" s="145">
        <v>200</v>
      </c>
      <c r="CO201" s="139"/>
    </row>
    <row r="202" spans="92:93" x14ac:dyDescent="0.2">
      <c r="CN202" s="145">
        <v>201</v>
      </c>
      <c r="CO202" s="139"/>
    </row>
    <row r="203" spans="92:93" x14ac:dyDescent="0.2">
      <c r="CN203" s="145">
        <v>202</v>
      </c>
      <c r="CO203" s="139"/>
    </row>
    <row r="204" spans="92:93" x14ac:dyDescent="0.2">
      <c r="CN204" s="145">
        <v>203</v>
      </c>
      <c r="CO204" s="139"/>
    </row>
    <row r="205" spans="92:93" x14ac:dyDescent="0.2">
      <c r="CN205" s="145">
        <v>204</v>
      </c>
    </row>
    <row r="206" spans="92:93" x14ac:dyDescent="0.2">
      <c r="CN206" s="145">
        <v>205</v>
      </c>
    </row>
    <row r="207" spans="92:93" x14ac:dyDescent="0.2">
      <c r="CN207" s="145">
        <v>206</v>
      </c>
    </row>
    <row r="208" spans="92:93" x14ac:dyDescent="0.2">
      <c r="CN208" s="145">
        <v>207</v>
      </c>
    </row>
    <row r="209" spans="92:92" x14ac:dyDescent="0.2">
      <c r="CN209" s="145">
        <v>208</v>
      </c>
    </row>
    <row r="210" spans="92:92" x14ac:dyDescent="0.2">
      <c r="CN210" s="145">
        <v>209</v>
      </c>
    </row>
    <row r="211" spans="92:92" x14ac:dyDescent="0.2">
      <c r="CN211" s="145">
        <v>210</v>
      </c>
    </row>
    <row r="212" spans="92:92" x14ac:dyDescent="0.2">
      <c r="CN212" s="145">
        <v>211</v>
      </c>
    </row>
    <row r="213" spans="92:92" x14ac:dyDescent="0.2">
      <c r="CN213" s="145">
        <v>212</v>
      </c>
    </row>
    <row r="214" spans="92:92" x14ac:dyDescent="0.2">
      <c r="CN214" s="145">
        <v>213</v>
      </c>
    </row>
    <row r="215" spans="92:92" x14ac:dyDescent="0.2">
      <c r="CN215" s="145">
        <v>214</v>
      </c>
    </row>
    <row r="216" spans="92:92" x14ac:dyDescent="0.2">
      <c r="CN216" s="145">
        <v>215</v>
      </c>
    </row>
    <row r="217" spans="92:92" x14ac:dyDescent="0.2">
      <c r="CN217" s="145">
        <v>216</v>
      </c>
    </row>
    <row r="218" spans="92:92" x14ac:dyDescent="0.2">
      <c r="CN218" s="145">
        <v>217</v>
      </c>
    </row>
    <row r="219" spans="92:92" x14ac:dyDescent="0.2">
      <c r="CN219" s="145">
        <v>218</v>
      </c>
    </row>
    <row r="220" spans="92:92" x14ac:dyDescent="0.2">
      <c r="CN220" s="145">
        <v>219</v>
      </c>
    </row>
    <row r="221" spans="92:92" x14ac:dyDescent="0.2">
      <c r="CN221" s="145">
        <v>220</v>
      </c>
    </row>
    <row r="222" spans="92:92" x14ac:dyDescent="0.2">
      <c r="CN222" s="145">
        <v>221</v>
      </c>
    </row>
    <row r="223" spans="92:92" x14ac:dyDescent="0.2">
      <c r="CN223" s="145">
        <v>222</v>
      </c>
    </row>
    <row r="224" spans="92:92" x14ac:dyDescent="0.2">
      <c r="CN224" s="145">
        <v>223</v>
      </c>
    </row>
    <row r="225" spans="92:92" x14ac:dyDescent="0.2">
      <c r="CN225" s="145">
        <v>224</v>
      </c>
    </row>
    <row r="226" spans="92:92" x14ac:dyDescent="0.2">
      <c r="CN226" s="145">
        <v>225</v>
      </c>
    </row>
    <row r="227" spans="92:92" x14ac:dyDescent="0.2">
      <c r="CN227" s="145">
        <v>226</v>
      </c>
    </row>
    <row r="228" spans="92:92" x14ac:dyDescent="0.2">
      <c r="CN228" s="145">
        <v>227</v>
      </c>
    </row>
    <row r="229" spans="92:92" x14ac:dyDescent="0.2">
      <c r="CN229" s="145">
        <v>228</v>
      </c>
    </row>
    <row r="230" spans="92:92" x14ac:dyDescent="0.2">
      <c r="CN230" s="145">
        <v>229</v>
      </c>
    </row>
    <row r="231" spans="92:92" x14ac:dyDescent="0.2">
      <c r="CN231" s="145">
        <v>230</v>
      </c>
    </row>
    <row r="232" spans="92:92" x14ac:dyDescent="0.2">
      <c r="CN232" s="145">
        <v>231</v>
      </c>
    </row>
    <row r="233" spans="92:92" x14ac:dyDescent="0.2">
      <c r="CN233" s="145">
        <v>232</v>
      </c>
    </row>
    <row r="234" spans="92:92" x14ac:dyDescent="0.2">
      <c r="CN234" s="145">
        <v>233</v>
      </c>
    </row>
    <row r="235" spans="92:92" x14ac:dyDescent="0.2">
      <c r="CN235" s="145">
        <v>234</v>
      </c>
    </row>
    <row r="236" spans="92:92" x14ac:dyDescent="0.2">
      <c r="CN236" s="145">
        <v>235</v>
      </c>
    </row>
    <row r="237" spans="92:92" x14ac:dyDescent="0.2">
      <c r="CN237" s="145">
        <v>236</v>
      </c>
    </row>
    <row r="238" spans="92:92" x14ac:dyDescent="0.2">
      <c r="CN238" s="145">
        <v>237</v>
      </c>
    </row>
    <row r="239" spans="92:92" x14ac:dyDescent="0.2">
      <c r="CN239" s="145">
        <v>238</v>
      </c>
    </row>
    <row r="240" spans="92:92" x14ac:dyDescent="0.2">
      <c r="CN240" s="145">
        <v>239</v>
      </c>
    </row>
    <row r="241" spans="92:92" x14ac:dyDescent="0.2">
      <c r="CN241" s="145">
        <v>240</v>
      </c>
    </row>
    <row r="242" spans="92:92" x14ac:dyDescent="0.2">
      <c r="CN242" s="145">
        <v>241</v>
      </c>
    </row>
    <row r="243" spans="92:92" x14ac:dyDescent="0.2">
      <c r="CN243" s="145">
        <v>242</v>
      </c>
    </row>
    <row r="244" spans="92:92" x14ac:dyDescent="0.2">
      <c r="CN244" s="145">
        <v>243</v>
      </c>
    </row>
    <row r="245" spans="92:92" x14ac:dyDescent="0.2">
      <c r="CN245" s="145">
        <v>244</v>
      </c>
    </row>
    <row r="246" spans="92:92" x14ac:dyDescent="0.2">
      <c r="CN246" s="145">
        <v>245</v>
      </c>
    </row>
    <row r="247" spans="92:92" x14ac:dyDescent="0.2">
      <c r="CN247" s="145">
        <v>246</v>
      </c>
    </row>
    <row r="248" spans="92:92" x14ac:dyDescent="0.2">
      <c r="CN248" s="145">
        <v>247</v>
      </c>
    </row>
    <row r="249" spans="92:92" x14ac:dyDescent="0.2">
      <c r="CN249" s="145">
        <v>248</v>
      </c>
    </row>
    <row r="250" spans="92:92" x14ac:dyDescent="0.2">
      <c r="CN250" s="145">
        <v>249</v>
      </c>
    </row>
    <row r="251" spans="92:92" x14ac:dyDescent="0.2">
      <c r="CN251" s="145">
        <v>250</v>
      </c>
    </row>
    <row r="252" spans="92:92" x14ac:dyDescent="0.2">
      <c r="CN252" s="145">
        <v>251</v>
      </c>
    </row>
    <row r="253" spans="92:92" x14ac:dyDescent="0.2">
      <c r="CN253" s="145">
        <v>252</v>
      </c>
    </row>
    <row r="254" spans="92:92" x14ac:dyDescent="0.2">
      <c r="CN254" s="145">
        <v>253</v>
      </c>
    </row>
    <row r="255" spans="92:92" x14ac:dyDescent="0.2">
      <c r="CN255" s="145">
        <v>254</v>
      </c>
    </row>
    <row r="256" spans="92:92" x14ac:dyDescent="0.2">
      <c r="CN256" s="145">
        <v>255</v>
      </c>
    </row>
    <row r="257" spans="92:92" x14ac:dyDescent="0.2">
      <c r="CN257" s="145">
        <v>256</v>
      </c>
    </row>
    <row r="258" spans="92:92" x14ac:dyDescent="0.2">
      <c r="CN258" s="145">
        <v>257</v>
      </c>
    </row>
    <row r="259" spans="92:92" x14ac:dyDescent="0.2">
      <c r="CN259" s="145">
        <v>258</v>
      </c>
    </row>
    <row r="260" spans="92:92" x14ac:dyDescent="0.2">
      <c r="CN260" s="145">
        <v>259</v>
      </c>
    </row>
    <row r="261" spans="92:92" x14ac:dyDescent="0.2">
      <c r="CN261" s="145">
        <v>260</v>
      </c>
    </row>
    <row r="262" spans="92:92" x14ac:dyDescent="0.2">
      <c r="CN262" s="145">
        <v>261</v>
      </c>
    </row>
    <row r="263" spans="92:92" x14ac:dyDescent="0.2">
      <c r="CN263" s="145">
        <v>262</v>
      </c>
    </row>
    <row r="264" spans="92:92" x14ac:dyDescent="0.2">
      <c r="CN264" s="145">
        <v>263</v>
      </c>
    </row>
    <row r="265" spans="92:92" x14ac:dyDescent="0.2">
      <c r="CN265" s="145">
        <v>264</v>
      </c>
    </row>
    <row r="266" spans="92:92" x14ac:dyDescent="0.2">
      <c r="CN266" s="145">
        <v>265</v>
      </c>
    </row>
    <row r="267" spans="92:92" x14ac:dyDescent="0.2">
      <c r="CN267" s="145">
        <v>266</v>
      </c>
    </row>
    <row r="268" spans="92:92" x14ac:dyDescent="0.2">
      <c r="CN268" s="145">
        <v>267</v>
      </c>
    </row>
    <row r="269" spans="92:92" x14ac:dyDescent="0.2">
      <c r="CN269" s="145">
        <v>268</v>
      </c>
    </row>
    <row r="270" spans="92:92" x14ac:dyDescent="0.2">
      <c r="CN270" s="145">
        <v>269</v>
      </c>
    </row>
    <row r="271" spans="92:92" x14ac:dyDescent="0.2">
      <c r="CN271" s="145">
        <v>270</v>
      </c>
    </row>
    <row r="272" spans="92:92" x14ac:dyDescent="0.2">
      <c r="CN272" s="145">
        <v>271</v>
      </c>
    </row>
    <row r="273" spans="92:92" x14ac:dyDescent="0.2">
      <c r="CN273" s="145">
        <v>272</v>
      </c>
    </row>
    <row r="274" spans="92:92" x14ac:dyDescent="0.2">
      <c r="CN274" s="145">
        <v>273</v>
      </c>
    </row>
    <row r="275" spans="92:92" x14ac:dyDescent="0.2">
      <c r="CN275" s="145">
        <v>274</v>
      </c>
    </row>
    <row r="276" spans="92:92" x14ac:dyDescent="0.2">
      <c r="CN276" s="145">
        <v>275</v>
      </c>
    </row>
    <row r="277" spans="92:92" x14ac:dyDescent="0.2">
      <c r="CN277" s="145">
        <v>276</v>
      </c>
    </row>
    <row r="278" spans="92:92" x14ac:dyDescent="0.2">
      <c r="CN278" s="145">
        <v>277</v>
      </c>
    </row>
    <row r="279" spans="92:92" x14ac:dyDescent="0.2">
      <c r="CN279" s="145">
        <v>278</v>
      </c>
    </row>
    <row r="280" spans="92:92" x14ac:dyDescent="0.2">
      <c r="CN280" s="145">
        <v>279</v>
      </c>
    </row>
    <row r="281" spans="92:92" x14ac:dyDescent="0.2">
      <c r="CN281" s="145">
        <v>280</v>
      </c>
    </row>
    <row r="282" spans="92:92" x14ac:dyDescent="0.2">
      <c r="CN282" s="145">
        <v>281</v>
      </c>
    </row>
    <row r="283" spans="92:92" x14ac:dyDescent="0.2">
      <c r="CN283" s="145">
        <v>282</v>
      </c>
    </row>
    <row r="284" spans="92:92" x14ac:dyDescent="0.2">
      <c r="CN284" s="145">
        <v>283</v>
      </c>
    </row>
    <row r="285" spans="92:92" x14ac:dyDescent="0.2">
      <c r="CN285" s="145">
        <v>284</v>
      </c>
    </row>
    <row r="286" spans="92:92" x14ac:dyDescent="0.2">
      <c r="CN286" s="145">
        <v>285</v>
      </c>
    </row>
    <row r="287" spans="92:92" x14ac:dyDescent="0.2">
      <c r="CN287" s="145">
        <v>286</v>
      </c>
    </row>
    <row r="288" spans="92:92" x14ac:dyDescent="0.2">
      <c r="CN288" s="145">
        <v>287</v>
      </c>
    </row>
    <row r="289" spans="92:92" x14ac:dyDescent="0.2">
      <c r="CN289" s="145">
        <v>288</v>
      </c>
    </row>
    <row r="290" spans="92:92" x14ac:dyDescent="0.2">
      <c r="CN290" s="145">
        <v>289</v>
      </c>
    </row>
    <row r="291" spans="92:92" x14ac:dyDescent="0.2">
      <c r="CN291" s="145">
        <v>290</v>
      </c>
    </row>
    <row r="292" spans="92:92" x14ac:dyDescent="0.2">
      <c r="CN292" s="145">
        <v>291</v>
      </c>
    </row>
    <row r="293" spans="92:92" x14ac:dyDescent="0.2">
      <c r="CN293" s="145">
        <v>292</v>
      </c>
    </row>
    <row r="294" spans="92:92" x14ac:dyDescent="0.2">
      <c r="CN294" s="145">
        <v>293</v>
      </c>
    </row>
    <row r="295" spans="92:92" x14ac:dyDescent="0.2">
      <c r="CN295" s="145">
        <v>294</v>
      </c>
    </row>
    <row r="296" spans="92:92" x14ac:dyDescent="0.2">
      <c r="CN296" s="145">
        <v>295</v>
      </c>
    </row>
    <row r="297" spans="92:92" x14ac:dyDescent="0.2">
      <c r="CN297" s="145">
        <v>296</v>
      </c>
    </row>
    <row r="298" spans="92:92" x14ac:dyDescent="0.2">
      <c r="CN298" s="145">
        <v>297</v>
      </c>
    </row>
    <row r="299" spans="92:92" x14ac:dyDescent="0.2">
      <c r="CN299" s="145">
        <v>298</v>
      </c>
    </row>
    <row r="300" spans="92:92" x14ac:dyDescent="0.2">
      <c r="CN300" s="145">
        <v>299</v>
      </c>
    </row>
    <row r="301" spans="92:92" x14ac:dyDescent="0.2">
      <c r="CN301" s="146">
        <v>300</v>
      </c>
    </row>
  </sheetData>
  <sheetProtection algorithmName="SHA-512" hashValue="sX+JONDVVfg+wL0sWbslskqwIl/rV6iVpcZD/ZU+/bXFrPtxCahA3JCq76a+zilL3LVME6mc68Lluv90T8PDFg==" saltValue="mSnSlg7JwpmTRXtffDD86A==" spinCount="100000" sheet="1" objects="1" scenarios="1" selectLockedCells="1"/>
  <mergeCells count="109">
    <mergeCell ref="B2:K4"/>
    <mergeCell ref="L2:Y4"/>
    <mergeCell ref="Z2:AG4"/>
    <mergeCell ref="AH49:AJ50"/>
    <mergeCell ref="AH48:AJ48"/>
    <mergeCell ref="B6:K6"/>
    <mergeCell ref="B7:F7"/>
    <mergeCell ref="G7:AG7"/>
    <mergeCell ref="AB33:AG33"/>
    <mergeCell ref="B34:I35"/>
    <mergeCell ref="B21:AG30"/>
    <mergeCell ref="B32:I32"/>
    <mergeCell ref="J32:AA32"/>
    <mergeCell ref="AB32:AG32"/>
    <mergeCell ref="B33:I33"/>
    <mergeCell ref="J33:AA33"/>
    <mergeCell ref="B36:I36"/>
    <mergeCell ref="J36:AA36"/>
    <mergeCell ref="AB36:AG36"/>
    <mergeCell ref="CJ1:CK1"/>
    <mergeCell ref="CL1:CM1"/>
    <mergeCell ref="AK8:BS9"/>
    <mergeCell ref="BP14:BQ14"/>
    <mergeCell ref="AK14:AS14"/>
    <mergeCell ref="AT14:AZ14"/>
    <mergeCell ref="BY12:BY13"/>
    <mergeCell ref="AS11:AZ12"/>
    <mergeCell ref="AO11:AR12"/>
    <mergeCell ref="CB1:CE1"/>
    <mergeCell ref="CH1:CI1"/>
    <mergeCell ref="BA14:BD14"/>
    <mergeCell ref="BR14:BS14"/>
    <mergeCell ref="BE14:BO14"/>
    <mergeCell ref="AK11:AN12"/>
    <mergeCell ref="AQ18:AW18"/>
    <mergeCell ref="AX18:BB18"/>
    <mergeCell ref="BC18:BG18"/>
    <mergeCell ref="BD17:BS17"/>
    <mergeCell ref="B19:F20"/>
    <mergeCell ref="G19:AG20"/>
    <mergeCell ref="AL20:AY20"/>
    <mergeCell ref="AZ20:BA20"/>
    <mergeCell ref="B8:AG18"/>
    <mergeCell ref="BA11:BS12"/>
    <mergeCell ref="AL17:BB17"/>
    <mergeCell ref="BL18:BS18"/>
    <mergeCell ref="AL16:BB16"/>
    <mergeCell ref="BD16:BS16"/>
    <mergeCell ref="BB20:BS20"/>
    <mergeCell ref="AL21:AY21"/>
    <mergeCell ref="BB21:BS21"/>
    <mergeCell ref="AL22:AP23"/>
    <mergeCell ref="AQ22:AQ23"/>
    <mergeCell ref="AY25:BA26"/>
    <mergeCell ref="BB25:BB26"/>
    <mergeCell ref="AR22:AV23"/>
    <mergeCell ref="AX22:BC23"/>
    <mergeCell ref="AK25:AM26"/>
    <mergeCell ref="AN25:AN26"/>
    <mergeCell ref="BL22:BS23"/>
    <mergeCell ref="AL24:AV24"/>
    <mergeCell ref="AX24:BJ24"/>
    <mergeCell ref="BL24:BS24"/>
    <mergeCell ref="BD22:BD23"/>
    <mergeCell ref="BE22:BJ23"/>
    <mergeCell ref="BQ25:BS26"/>
    <mergeCell ref="BP25:BP26"/>
    <mergeCell ref="AK27:BS27"/>
    <mergeCell ref="BC25:BE26"/>
    <mergeCell ref="BF25:BH26"/>
    <mergeCell ref="BI25:BI26"/>
    <mergeCell ref="BJ25:BL26"/>
    <mergeCell ref="AU25:AU26"/>
    <mergeCell ref="AV25:AX26"/>
    <mergeCell ref="AO25:AQ26"/>
    <mergeCell ref="AR25:AT26"/>
    <mergeCell ref="BM25:BO26"/>
    <mergeCell ref="BL28:BS28"/>
    <mergeCell ref="AK29:AP30"/>
    <mergeCell ref="AQ29:BJ30"/>
    <mergeCell ref="BL29:BS30"/>
    <mergeCell ref="AK32:AP34"/>
    <mergeCell ref="AK28:AP28"/>
    <mergeCell ref="AQ28:BJ28"/>
    <mergeCell ref="AQ32:BJ34"/>
    <mergeCell ref="BL32:BS34"/>
    <mergeCell ref="AK36:BS37"/>
    <mergeCell ref="B37:I38"/>
    <mergeCell ref="J37:AA38"/>
    <mergeCell ref="AB37:AG38"/>
    <mergeCell ref="J34:AA35"/>
    <mergeCell ref="AB34:AG35"/>
    <mergeCell ref="BL44:BS45"/>
    <mergeCell ref="AK47:AV50"/>
    <mergeCell ref="AY47:BQ49"/>
    <mergeCell ref="B42:AG43"/>
    <mergeCell ref="B44:AG50"/>
    <mergeCell ref="AK44:AP45"/>
    <mergeCell ref="AQ44:BJ45"/>
    <mergeCell ref="AQ39:BA41"/>
    <mergeCell ref="BC39:BH41"/>
    <mergeCell ref="BI39:BS41"/>
    <mergeCell ref="B40:I40"/>
    <mergeCell ref="J40:AA40"/>
    <mergeCell ref="AB40:AG40"/>
    <mergeCell ref="B39:I39"/>
    <mergeCell ref="J39:AA39"/>
    <mergeCell ref="AB39:AG39"/>
    <mergeCell ref="AK39:AP41"/>
  </mergeCells>
  <phoneticPr fontId="10" type="noConversion"/>
  <dataValidations xWindow="1069" yWindow="420" count="15">
    <dataValidation type="list" allowBlank="1" showInputMessage="1" prompt="Odaberite sudiju." sqref="AQ32:BJ34 AQ29:BJ30" xr:uid="{00000000-0002-0000-0000-000000000000}">
      <formula1>$CH$2:$CH$27</formula1>
    </dataValidation>
    <dataValidation allowBlank="1" showInputMessage="1" sqref="BL29:BS30 AB33:AI41 BL32:BS34" xr:uid="{00000000-0002-0000-0000-000001000000}"/>
    <dataValidation type="list" allowBlank="1" showInputMessage="1" prompt="Odaberite mjesto odigravanja." sqref="AK33:AO33" xr:uid="{00000000-0002-0000-0000-000002000000}">
      <formula1>$CF$2</formula1>
    </dataValidation>
    <dataValidation type="list" allowBlank="1" showInputMessage="1" prompt="Odaberite ili upišite naziv sportske dvorane." sqref="BB20:BS20" xr:uid="{00000000-0002-0000-0000-000003000000}">
      <formula1>$CG$2</formula1>
    </dataValidation>
    <dataValidation allowBlank="1" showInputMessage="1" prompt="Odaberite mjesto odigravanja." sqref="AJ33" xr:uid="{00000000-0002-0000-0000-000004000000}"/>
    <dataValidation type="list" operator="notBetween" allowBlank="1" showDropDown="1" showInputMessage="1" showErrorMessage="1" errorTitle="Greška!" error="Upišite broj u rasponu od 1 do 240." prompt="Upišite broj od 1 do 240!" sqref="BL22:BS23" xr:uid="{00000000-0002-0000-0000-000005000000}">
      <formula1>$CN$2:$CN$241</formula1>
    </dataValidation>
    <dataValidation allowBlank="1" showInputMessage="1" prompt="Odaberite naziv takmičenja." sqref="BP13:BS13" xr:uid="{00000000-0002-0000-0000-000006000000}"/>
    <dataValidation type="list" allowBlank="1" showInputMessage="1" showErrorMessage="1" errorTitle="Greška!" error="Neispravno unešen podatak." prompt="Odaberite fazu takmičenja." sqref="AT14:AZ14" xr:uid="{00000000-0002-0000-0000-000007000000}">
      <formula1>IF($BA$11&lt;&gt;"",IF($BA$11=$BY$2,$BZ$2:$BZ$3,IF($BA$11=$BY$3,$BZ$6,$BZ$4:$BZ$5)),"")</formula1>
    </dataValidation>
    <dataValidation type="list" allowBlank="1" showInputMessage="1" showErrorMessage="1" errorTitle="Greška!" prompt="Odaberite uzrast." sqref="BA11:BS12" xr:uid="{00000000-0002-0000-0000-000008000000}">
      <formula1>$BY$2:$BY$5</formula1>
    </dataValidation>
    <dataValidation type="list" allowBlank="1" showDropDown="1" showInputMessage="1" showErrorMessage="1" errorTitle="Greška!" error="Upišite broj od 1 do 300." prompt="Upišite broj utakmice." sqref="AO11:AR12" xr:uid="{00000000-0002-0000-0000-000009000000}">
      <formula1>$CN$2:$CN$301</formula1>
    </dataValidation>
    <dataValidation type="list" allowBlank="1" showInputMessage="1" prompt="Odaberite ili upišite mjesto odigravanja." sqref="AL20:AY20" xr:uid="{00000000-0002-0000-0000-00000A000000}">
      <formula1>$CF$2</formula1>
    </dataValidation>
    <dataValidation type="list" allowBlank="1" showInputMessage="1" prompt="Odaberite klub." sqref="BD16:BS16 AL16:BB16" xr:uid="{00000000-0002-0000-0000-00000B000000}">
      <formula1>IF($BR$14="Ž",$CB$2:$CB$11,IF($BR$14="M",$CB$12:$CB$21,""))</formula1>
    </dataValidation>
    <dataValidation type="list" allowBlank="1" showInputMessage="1" prompt="Odaberite kolo." sqref="BL18:BS18" xr:uid="{00000000-0002-0000-0000-00000C000000}">
      <formula1>IF($AT$14&lt;&gt;"",IF($AT$14=$BZ$2,$CA$6:$CA$23,IF($AT$14=$BZ$3,$CA$6:$CA$15,IF($BA$11=$BY$4,$BZ$4:$BZ$5,$CA$2:$CA$5))),"")</formula1>
    </dataValidation>
    <dataValidation type="list" allowBlank="1" showInputMessage="1" showErrorMessage="1" errorTitle="Greška!" error="Neispravno unešen podatak." prompt="Odaberite uzrast." sqref="BE14" xr:uid="{00000000-0002-0000-0000-00000D000000}">
      <formula1>IF($BA$11&lt;&gt;"",IF($BA$11=$BY$3,$CL$4:$CL$9,$CL$2:$CL$3),"")</formula1>
    </dataValidation>
    <dataValidation type="list" allowBlank="1" showInputMessage="1" showErrorMessage="1" errorTitle="Greška!" error="Odabrani kontrolor nije na listi kontrolora OS BiH." prompt="Odaberite kontrolora." sqref="AQ44:BJ45" xr:uid="{00000000-0002-0000-0000-00000E000000}">
      <formula1>$CJ$2:$CJ$14</formula1>
    </dataValidation>
  </dataValidations>
  <printOptions horizontalCentered="1" verticalCentered="1"/>
  <pageMargins left="0.35433070866141736" right="0" top="0.31496062992125984" bottom="0.23622047244094491" header="0.51181102362204722" footer="0.31496062992125984"/>
  <pageSetup paperSize="9" firstPageNumber="0" orientation="landscape" horizontalDpi="300" verticalDpi="300" r:id="rId1"/>
  <headerFooter alignWithMargins="0"/>
  <rowBreaks count="1" manualBreakCount="1">
    <brk id="26" max="16383" man="1"/>
  </rowBreaks>
  <colBreaks count="1" manualBreakCount="1">
    <brk id="7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BR49"/>
  <sheetViews>
    <sheetView showGridLines="0" showRowColHeaders="0" showZeros="0" showOutlineSymbols="0" topLeftCell="A3" zoomScaleNormal="100" zoomScalePageLayoutView="110" workbookViewId="0">
      <selection activeCell="R14" sqref="R14:R15"/>
    </sheetView>
  </sheetViews>
  <sheetFormatPr defaultColWidth="0" defaultRowHeight="12.75" x14ac:dyDescent="0.2"/>
  <cols>
    <col min="1" max="1" width="2.140625" style="1" customWidth="1"/>
    <col min="2" max="3" width="5" style="1" customWidth="1"/>
    <col min="4" max="4" width="5.140625" style="1" customWidth="1"/>
    <col min="5" max="5" width="7.140625" style="1" customWidth="1"/>
    <col min="6" max="6" width="0.28515625" style="1" customWidth="1"/>
    <col min="7" max="7" width="8.5703125" style="1" customWidth="1"/>
    <col min="8" max="8" width="0.28515625" style="1" customWidth="1"/>
    <col min="9" max="9" width="2.140625" style="1" customWidth="1"/>
    <col min="10" max="10" width="2.28515625" style="1" customWidth="1"/>
    <col min="11" max="11" width="2.42578125" style="1" customWidth="1"/>
    <col min="12" max="12" width="1.85546875" style="1" customWidth="1"/>
    <col min="13" max="13" width="4.28515625" style="1" customWidth="1"/>
    <col min="14" max="14" width="2.28515625" style="1" customWidth="1"/>
    <col min="15" max="15" width="4.28515625" style="1" customWidth="1"/>
    <col min="16" max="16" width="2.28515625" style="1" customWidth="1"/>
    <col min="17" max="17" width="4.28515625" style="1" customWidth="1"/>
    <col min="18" max="18" width="2.28515625" style="1" customWidth="1"/>
    <col min="19" max="19" width="4.28515625" style="1" customWidth="1"/>
    <col min="20" max="20" width="2.28515625" style="1" customWidth="1"/>
    <col min="21" max="21" width="4.28515625" style="1" customWidth="1"/>
    <col min="22" max="22" width="2.5703125" style="1" customWidth="1"/>
    <col min="23" max="23" width="2.7109375" style="1" customWidth="1"/>
    <col min="24" max="25" width="5" style="1" customWidth="1"/>
    <col min="26" max="26" width="5.140625" style="1" customWidth="1"/>
    <col min="27" max="27" width="7" style="1" customWidth="1"/>
    <col min="28" max="28" width="0.28515625" style="1" customWidth="1"/>
    <col min="29" max="29" width="8.5703125" style="1" customWidth="1"/>
    <col min="30" max="30" width="0.28515625" style="1" customWidth="1"/>
    <col min="31" max="31" width="2.140625" style="1" customWidth="1"/>
    <col min="32" max="32" width="2.28515625" style="1" customWidth="1"/>
    <col min="33" max="33" width="2.42578125" style="1" customWidth="1"/>
    <col min="34" max="34" width="1.85546875" style="1" customWidth="1"/>
    <col min="35" max="35" width="4.28515625" style="1" customWidth="1"/>
    <col min="36" max="36" width="2.28515625" style="1" customWidth="1"/>
    <col min="37" max="37" width="4.28515625" style="1" customWidth="1"/>
    <col min="38" max="38" width="2.28515625" style="1" customWidth="1"/>
    <col min="39" max="39" width="4.28515625" style="1" customWidth="1"/>
    <col min="40" max="40" width="2.28515625" style="1" customWidth="1"/>
    <col min="41" max="41" width="4.28515625" style="1" customWidth="1"/>
    <col min="42" max="42" width="2.28515625" style="1" customWidth="1"/>
    <col min="43" max="44" width="3.85546875" style="1" customWidth="1"/>
    <col min="45" max="45" width="9.140625" style="1" hidden="1" customWidth="1"/>
    <col min="46" max="70" width="9.140625" style="20" hidden="1" customWidth="1"/>
    <col min="71" max="16384" width="9.140625" style="1" hidden="1"/>
  </cols>
  <sheetData>
    <row r="1" spans="1:43" ht="10.5" customHeight="1" thickBot="1" x14ac:dyDescent="0.25"/>
    <row r="2" spans="1:43" ht="14.25" customHeight="1" thickTop="1" thickBot="1" x14ac:dyDescent="0.25">
      <c r="B2" s="378" t="s">
        <v>34</v>
      </c>
      <c r="C2" s="378"/>
      <c r="D2" s="378"/>
      <c r="E2" s="378"/>
      <c r="F2" s="378"/>
      <c r="G2" s="378"/>
      <c r="H2" s="378"/>
      <c r="I2" s="378"/>
      <c r="J2" s="379" t="s">
        <v>35</v>
      </c>
      <c r="K2" s="379"/>
      <c r="L2" s="379"/>
      <c r="M2" s="21" t="s">
        <v>36</v>
      </c>
      <c r="N2" s="370" t="s">
        <v>37</v>
      </c>
      <c r="O2" s="370"/>
      <c r="P2" s="371" t="s">
        <v>38</v>
      </c>
      <c r="Q2" s="371"/>
      <c r="R2" s="371" t="s">
        <v>39</v>
      </c>
      <c r="S2" s="371"/>
      <c r="T2" s="377" t="s">
        <v>40</v>
      </c>
      <c r="U2" s="377"/>
      <c r="V2" s="380">
        <v>2017</v>
      </c>
      <c r="W2" s="381"/>
      <c r="X2" s="378" t="s">
        <v>41</v>
      </c>
      <c r="Y2" s="378"/>
      <c r="Z2" s="378"/>
      <c r="AA2" s="378"/>
      <c r="AB2" s="378"/>
      <c r="AC2" s="378"/>
      <c r="AD2" s="378"/>
      <c r="AE2" s="378"/>
      <c r="AF2" s="379" t="s">
        <v>42</v>
      </c>
      <c r="AG2" s="379"/>
      <c r="AH2" s="379"/>
      <c r="AI2" s="21" t="s">
        <v>36</v>
      </c>
      <c r="AJ2" s="370" t="s">
        <v>37</v>
      </c>
      <c r="AK2" s="370"/>
      <c r="AL2" s="371" t="s">
        <v>38</v>
      </c>
      <c r="AM2" s="371"/>
      <c r="AN2" s="371" t="s">
        <v>39</v>
      </c>
      <c r="AO2" s="371"/>
      <c r="AP2" s="377" t="s">
        <v>40</v>
      </c>
      <c r="AQ2" s="377"/>
    </row>
    <row r="3" spans="1:43" ht="14.25" customHeight="1" thickTop="1" thickBot="1" x14ac:dyDescent="0.25">
      <c r="A3" s="130"/>
      <c r="B3" s="372" t="s">
        <v>43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22"/>
      <c r="W3" s="130"/>
      <c r="X3" s="372" t="s">
        <v>43</v>
      </c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</row>
    <row r="4" spans="1:43" ht="13.5" customHeight="1" thickTop="1" x14ac:dyDescent="0.2">
      <c r="A4" s="129">
        <v>1</v>
      </c>
      <c r="B4" s="373" t="s">
        <v>76</v>
      </c>
      <c r="C4" s="373"/>
      <c r="D4" s="373"/>
      <c r="E4" s="373"/>
      <c r="F4" s="373"/>
      <c r="G4" s="373"/>
      <c r="H4" s="373"/>
      <c r="I4" s="373"/>
      <c r="J4" s="23"/>
      <c r="K4" s="328">
        <v>0.2</v>
      </c>
      <c r="L4" s="328"/>
      <c r="M4" s="24">
        <v>3</v>
      </c>
      <c r="N4" s="25"/>
      <c r="O4" s="84">
        <v>0.5</v>
      </c>
      <c r="P4" s="26"/>
      <c r="Q4" s="86">
        <v>1</v>
      </c>
      <c r="R4" s="26"/>
      <c r="S4" s="86">
        <v>3</v>
      </c>
      <c r="T4" s="25"/>
      <c r="U4" s="95">
        <v>10</v>
      </c>
      <c r="V4" s="22"/>
      <c r="W4" s="129">
        <v>1</v>
      </c>
      <c r="X4" s="374" t="s">
        <v>44</v>
      </c>
      <c r="Y4" s="375"/>
      <c r="Z4" s="375"/>
      <c r="AA4" s="375"/>
      <c r="AB4" s="375"/>
      <c r="AC4" s="375"/>
      <c r="AD4" s="375"/>
      <c r="AE4" s="376"/>
      <c r="AF4" s="23"/>
      <c r="AG4" s="328">
        <v>0.2</v>
      </c>
      <c r="AH4" s="328"/>
      <c r="AI4" s="27">
        <v>5</v>
      </c>
      <c r="AJ4" s="23"/>
      <c r="AK4" s="90">
        <v>1</v>
      </c>
      <c r="AL4" s="23"/>
      <c r="AM4" s="90">
        <v>3</v>
      </c>
      <c r="AN4" s="23"/>
      <c r="AO4" s="90">
        <v>6</v>
      </c>
      <c r="AP4" s="23"/>
      <c r="AQ4" s="98">
        <v>40</v>
      </c>
    </row>
    <row r="5" spans="1:43" ht="13.5" customHeight="1" x14ac:dyDescent="0.2">
      <c r="A5" s="129">
        <v>2</v>
      </c>
      <c r="B5" s="368" t="s">
        <v>77</v>
      </c>
      <c r="C5" s="368"/>
      <c r="D5" s="368"/>
      <c r="E5" s="368"/>
      <c r="F5" s="368"/>
      <c r="G5" s="368"/>
      <c r="H5" s="368"/>
      <c r="I5" s="368"/>
      <c r="J5" s="23"/>
      <c r="K5" s="342">
        <v>0.2</v>
      </c>
      <c r="L5" s="342"/>
      <c r="M5" s="28">
        <v>7</v>
      </c>
      <c r="N5" s="23"/>
      <c r="O5" s="83">
        <v>1</v>
      </c>
      <c r="P5" s="29"/>
      <c r="Q5" s="90">
        <v>2</v>
      </c>
      <c r="R5" s="30"/>
      <c r="S5" s="90">
        <v>4</v>
      </c>
      <c r="T5" s="23"/>
      <c r="U5" s="96">
        <v>10</v>
      </c>
      <c r="V5" s="22"/>
      <c r="W5" s="129">
        <v>2</v>
      </c>
      <c r="X5" s="368" t="s">
        <v>45</v>
      </c>
      <c r="Y5" s="368"/>
      <c r="Z5" s="368"/>
      <c r="AA5" s="368"/>
      <c r="AB5" s="368"/>
      <c r="AC5" s="368"/>
      <c r="AD5" s="368"/>
      <c r="AE5" s="368"/>
      <c r="AF5" s="23"/>
      <c r="AG5" s="306">
        <v>0.2</v>
      </c>
      <c r="AH5" s="306"/>
      <c r="AI5" s="31">
        <v>7</v>
      </c>
      <c r="AJ5" s="23"/>
      <c r="AK5" s="92">
        <v>0.5</v>
      </c>
      <c r="AL5" s="23"/>
      <c r="AM5" s="90">
        <v>1</v>
      </c>
      <c r="AN5" s="23"/>
      <c r="AO5" s="92">
        <v>3</v>
      </c>
      <c r="AP5" s="23"/>
      <c r="AQ5" s="98">
        <v>10</v>
      </c>
    </row>
    <row r="6" spans="1:43" ht="13.5" customHeight="1" x14ac:dyDescent="0.2">
      <c r="A6" s="129">
        <v>3</v>
      </c>
      <c r="B6" s="368" t="s">
        <v>78</v>
      </c>
      <c r="C6" s="368"/>
      <c r="D6" s="368"/>
      <c r="E6" s="368"/>
      <c r="F6" s="368"/>
      <c r="G6" s="368"/>
      <c r="H6" s="368"/>
      <c r="I6" s="368"/>
      <c r="J6" s="23"/>
      <c r="K6" s="306">
        <v>0.2</v>
      </c>
      <c r="L6" s="306"/>
      <c r="M6" s="32">
        <v>4</v>
      </c>
      <c r="N6" s="23"/>
      <c r="O6" s="83">
        <v>0.5</v>
      </c>
      <c r="P6" s="33"/>
      <c r="Q6" s="90">
        <v>1</v>
      </c>
      <c r="R6" s="33"/>
      <c r="S6" s="90">
        <v>3</v>
      </c>
      <c r="T6" s="23"/>
      <c r="U6" s="96">
        <v>10</v>
      </c>
      <c r="V6" s="22"/>
      <c r="W6" s="352">
        <v>3</v>
      </c>
      <c r="X6" s="305" t="s">
        <v>46</v>
      </c>
      <c r="Y6" s="305"/>
      <c r="Z6" s="305"/>
      <c r="AA6" s="305"/>
      <c r="AB6" s="305"/>
      <c r="AC6" s="305"/>
      <c r="AD6" s="305"/>
      <c r="AE6" s="305"/>
      <c r="AF6" s="358"/>
      <c r="AG6" s="306">
        <v>1</v>
      </c>
      <c r="AH6" s="306"/>
      <c r="AI6" s="369">
        <v>5</v>
      </c>
      <c r="AJ6" s="361"/>
      <c r="AK6" s="323">
        <v>0.5</v>
      </c>
      <c r="AL6" s="359"/>
      <c r="AM6" s="323">
        <v>2</v>
      </c>
      <c r="AN6" s="359"/>
      <c r="AO6" s="323">
        <v>4</v>
      </c>
      <c r="AP6" s="359"/>
      <c r="AQ6" s="325">
        <v>10</v>
      </c>
    </row>
    <row r="7" spans="1:43" ht="13.5" customHeight="1" thickBot="1" x14ac:dyDescent="0.25">
      <c r="A7" s="129">
        <v>4</v>
      </c>
      <c r="B7" s="387" t="s">
        <v>47</v>
      </c>
      <c r="C7" s="387"/>
      <c r="D7" s="387"/>
      <c r="E7" s="387"/>
      <c r="F7" s="387"/>
      <c r="G7" s="387"/>
      <c r="H7" s="387"/>
      <c r="I7" s="387"/>
      <c r="J7" s="34"/>
      <c r="K7" s="314">
        <v>0.2</v>
      </c>
      <c r="L7" s="314"/>
      <c r="M7" s="35">
        <v>4</v>
      </c>
      <c r="N7" s="36"/>
      <c r="O7" s="85">
        <v>0.5</v>
      </c>
      <c r="P7" s="37"/>
      <c r="Q7" s="91">
        <v>1</v>
      </c>
      <c r="R7" s="37"/>
      <c r="S7" s="91">
        <v>3</v>
      </c>
      <c r="T7" s="34"/>
      <c r="U7" s="97">
        <v>10</v>
      </c>
      <c r="V7" s="22"/>
      <c r="W7" s="352"/>
      <c r="X7" s="305"/>
      <c r="Y7" s="305"/>
      <c r="Z7" s="305"/>
      <c r="AA7" s="305"/>
      <c r="AB7" s="305"/>
      <c r="AC7" s="305"/>
      <c r="AD7" s="305"/>
      <c r="AE7" s="305"/>
      <c r="AF7" s="358"/>
      <c r="AG7" s="306"/>
      <c r="AH7" s="306"/>
      <c r="AI7" s="369"/>
      <c r="AJ7" s="361"/>
      <c r="AK7" s="323"/>
      <c r="AL7" s="359"/>
      <c r="AM7" s="323"/>
      <c r="AN7" s="359"/>
      <c r="AO7" s="323"/>
      <c r="AP7" s="359"/>
      <c r="AQ7" s="325"/>
    </row>
    <row r="8" spans="1:43" ht="6" customHeight="1" thickTop="1" x14ac:dyDescent="0.2">
      <c r="A8" s="131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22"/>
      <c r="W8" s="352">
        <v>4</v>
      </c>
      <c r="X8" s="305" t="s">
        <v>48</v>
      </c>
      <c r="Y8" s="305"/>
      <c r="Z8" s="305"/>
      <c r="AA8" s="305"/>
      <c r="AB8" s="305"/>
      <c r="AC8" s="305"/>
      <c r="AD8" s="305"/>
      <c r="AE8" s="305"/>
      <c r="AF8" s="358"/>
      <c r="AG8" s="306">
        <v>0.2</v>
      </c>
      <c r="AH8" s="306"/>
      <c r="AI8" s="369">
        <v>7</v>
      </c>
      <c r="AJ8" s="361"/>
      <c r="AK8" s="323">
        <v>0.5</v>
      </c>
      <c r="AL8" s="359"/>
      <c r="AM8" s="323">
        <v>1</v>
      </c>
      <c r="AN8" s="359"/>
      <c r="AO8" s="323">
        <v>3</v>
      </c>
      <c r="AP8" s="359"/>
      <c r="AQ8" s="325">
        <v>10</v>
      </c>
    </row>
    <row r="9" spans="1:43" ht="6.75" customHeight="1" thickBot="1" x14ac:dyDescent="0.25">
      <c r="A9" s="131"/>
      <c r="B9" s="338" t="s">
        <v>49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22"/>
      <c r="W9" s="352"/>
      <c r="X9" s="305"/>
      <c r="Y9" s="305"/>
      <c r="Z9" s="305"/>
      <c r="AA9" s="305"/>
      <c r="AB9" s="305"/>
      <c r="AC9" s="305"/>
      <c r="AD9" s="305"/>
      <c r="AE9" s="305"/>
      <c r="AF9" s="358"/>
      <c r="AG9" s="306"/>
      <c r="AH9" s="306"/>
      <c r="AI9" s="369"/>
      <c r="AJ9" s="361"/>
      <c r="AK9" s="323"/>
      <c r="AL9" s="359"/>
      <c r="AM9" s="323"/>
      <c r="AN9" s="359"/>
      <c r="AO9" s="323"/>
      <c r="AP9" s="359"/>
      <c r="AQ9" s="325"/>
    </row>
    <row r="10" spans="1:43" ht="6.75" customHeight="1" thickTop="1" thickBot="1" x14ac:dyDescent="0.25">
      <c r="A10" s="131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22"/>
      <c r="W10" s="352">
        <v>5</v>
      </c>
      <c r="X10" s="354" t="s">
        <v>47</v>
      </c>
      <c r="Y10" s="354"/>
      <c r="Z10" s="354"/>
      <c r="AA10" s="354"/>
      <c r="AB10" s="354"/>
      <c r="AC10" s="354"/>
      <c r="AD10" s="354"/>
      <c r="AE10" s="354"/>
      <c r="AF10" s="384"/>
      <c r="AG10" s="314">
        <v>0.2</v>
      </c>
      <c r="AH10" s="314"/>
      <c r="AI10" s="363">
        <v>4</v>
      </c>
      <c r="AJ10" s="367"/>
      <c r="AK10" s="365">
        <v>0.5</v>
      </c>
      <c r="AL10" s="364"/>
      <c r="AM10" s="365">
        <v>1</v>
      </c>
      <c r="AN10" s="364"/>
      <c r="AO10" s="365">
        <v>3</v>
      </c>
      <c r="AP10" s="364"/>
      <c r="AQ10" s="366">
        <v>10</v>
      </c>
    </row>
    <row r="11" spans="1:43" ht="6.75" customHeight="1" thickTop="1" thickBot="1" x14ac:dyDescent="0.25">
      <c r="A11" s="352">
        <v>5</v>
      </c>
      <c r="B11" s="335" t="s">
        <v>50</v>
      </c>
      <c r="C11" s="335"/>
      <c r="D11" s="335"/>
      <c r="E11" s="335"/>
      <c r="F11" s="335"/>
      <c r="G11" s="335"/>
      <c r="H11" s="335"/>
      <c r="I11" s="335"/>
      <c r="J11" s="341"/>
      <c r="K11" s="328">
        <v>1</v>
      </c>
      <c r="L11" s="328"/>
      <c r="M11" s="383">
        <v>9</v>
      </c>
      <c r="N11" s="346"/>
      <c r="O11" s="362">
        <v>1</v>
      </c>
      <c r="P11" s="347"/>
      <c r="Q11" s="362">
        <v>3</v>
      </c>
      <c r="R11" s="347"/>
      <c r="S11" s="362">
        <v>6</v>
      </c>
      <c r="T11" s="347"/>
      <c r="U11" s="360">
        <v>40</v>
      </c>
      <c r="V11" s="22"/>
      <c r="W11" s="352"/>
      <c r="X11" s="354"/>
      <c r="Y11" s="354"/>
      <c r="Z11" s="354"/>
      <c r="AA11" s="354"/>
      <c r="AB11" s="354"/>
      <c r="AC11" s="354"/>
      <c r="AD11" s="354"/>
      <c r="AE11" s="354"/>
      <c r="AF11" s="384"/>
      <c r="AG11" s="314"/>
      <c r="AH11" s="314"/>
      <c r="AI11" s="363"/>
      <c r="AJ11" s="367"/>
      <c r="AK11" s="365"/>
      <c r="AL11" s="364"/>
      <c r="AM11" s="365"/>
      <c r="AN11" s="364"/>
      <c r="AO11" s="365"/>
      <c r="AP11" s="364"/>
      <c r="AQ11" s="366"/>
    </row>
    <row r="12" spans="1:43" ht="6.75" customHeight="1" thickTop="1" thickBot="1" x14ac:dyDescent="0.25">
      <c r="A12" s="352"/>
      <c r="B12" s="335"/>
      <c r="C12" s="335"/>
      <c r="D12" s="335"/>
      <c r="E12" s="335"/>
      <c r="F12" s="335"/>
      <c r="G12" s="335"/>
      <c r="H12" s="335"/>
      <c r="I12" s="335"/>
      <c r="J12" s="341"/>
      <c r="K12" s="328"/>
      <c r="L12" s="328"/>
      <c r="M12" s="383"/>
      <c r="N12" s="346"/>
      <c r="O12" s="362"/>
      <c r="P12" s="347"/>
      <c r="Q12" s="362"/>
      <c r="R12" s="347"/>
      <c r="S12" s="362"/>
      <c r="T12" s="347"/>
      <c r="U12" s="360"/>
      <c r="V12" s="22"/>
      <c r="W12" s="131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</row>
    <row r="13" spans="1:43" ht="12.75" customHeight="1" thickTop="1" thickBot="1" x14ac:dyDescent="0.25">
      <c r="A13" s="352"/>
      <c r="B13" s="335"/>
      <c r="C13" s="335"/>
      <c r="D13" s="335"/>
      <c r="E13" s="335"/>
      <c r="F13" s="335"/>
      <c r="G13" s="335"/>
      <c r="H13" s="335"/>
      <c r="I13" s="335"/>
      <c r="J13" s="341"/>
      <c r="K13" s="328"/>
      <c r="L13" s="328"/>
      <c r="M13" s="383"/>
      <c r="N13" s="346"/>
      <c r="O13" s="362"/>
      <c r="P13" s="347"/>
      <c r="Q13" s="362"/>
      <c r="R13" s="347"/>
      <c r="S13" s="362"/>
      <c r="T13" s="347"/>
      <c r="U13" s="360"/>
      <c r="V13" s="22"/>
      <c r="W13" s="131"/>
      <c r="X13" s="386" t="s">
        <v>49</v>
      </c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</row>
    <row r="14" spans="1:43" ht="6.75" customHeight="1" thickTop="1" thickBot="1" x14ac:dyDescent="0.25">
      <c r="A14" s="352">
        <v>6</v>
      </c>
      <c r="B14" s="336" t="s">
        <v>51</v>
      </c>
      <c r="C14" s="336"/>
      <c r="D14" s="336"/>
      <c r="E14" s="336"/>
      <c r="F14" s="336"/>
      <c r="G14" s="336"/>
      <c r="H14" s="336"/>
      <c r="I14" s="336"/>
      <c r="J14" s="316"/>
      <c r="K14" s="306">
        <v>1</v>
      </c>
      <c r="L14" s="306"/>
      <c r="M14" s="317">
        <v>9</v>
      </c>
      <c r="N14" s="318"/>
      <c r="O14" s="319">
        <v>1</v>
      </c>
      <c r="P14" s="324"/>
      <c r="Q14" s="323">
        <v>3</v>
      </c>
      <c r="R14" s="322"/>
      <c r="S14" s="323">
        <v>6</v>
      </c>
      <c r="T14" s="322"/>
      <c r="U14" s="325">
        <v>40</v>
      </c>
      <c r="V14" s="22"/>
      <c r="W14" s="352">
        <v>6</v>
      </c>
      <c r="X14" s="357" t="s">
        <v>51</v>
      </c>
      <c r="Y14" s="357"/>
      <c r="Z14" s="357"/>
      <c r="AA14" s="357"/>
      <c r="AB14" s="357"/>
      <c r="AC14" s="357"/>
      <c r="AD14" s="357"/>
      <c r="AE14" s="357"/>
      <c r="AF14" s="358"/>
      <c r="AG14" s="328">
        <v>1</v>
      </c>
      <c r="AH14" s="328"/>
      <c r="AI14" s="353">
        <v>9</v>
      </c>
      <c r="AJ14" s="361"/>
      <c r="AK14" s="362">
        <v>1</v>
      </c>
      <c r="AL14" s="359"/>
      <c r="AM14" s="362">
        <v>3</v>
      </c>
      <c r="AN14" s="359"/>
      <c r="AO14" s="362">
        <v>6</v>
      </c>
      <c r="AP14" s="359"/>
      <c r="AQ14" s="360">
        <v>40</v>
      </c>
    </row>
    <row r="15" spans="1:43" ht="6.75" customHeight="1" thickTop="1" x14ac:dyDescent="0.2">
      <c r="A15" s="352"/>
      <c r="B15" s="336"/>
      <c r="C15" s="336"/>
      <c r="D15" s="336"/>
      <c r="E15" s="336"/>
      <c r="F15" s="336"/>
      <c r="G15" s="336"/>
      <c r="H15" s="336"/>
      <c r="I15" s="336"/>
      <c r="J15" s="316"/>
      <c r="K15" s="306"/>
      <c r="L15" s="306"/>
      <c r="M15" s="317"/>
      <c r="N15" s="318"/>
      <c r="O15" s="319"/>
      <c r="P15" s="324"/>
      <c r="Q15" s="323"/>
      <c r="R15" s="322"/>
      <c r="S15" s="323"/>
      <c r="T15" s="322"/>
      <c r="U15" s="325"/>
      <c r="V15" s="22"/>
      <c r="W15" s="352"/>
      <c r="X15" s="357"/>
      <c r="Y15" s="357"/>
      <c r="Z15" s="357"/>
      <c r="AA15" s="357"/>
      <c r="AB15" s="357"/>
      <c r="AC15" s="357"/>
      <c r="AD15" s="357"/>
      <c r="AE15" s="357"/>
      <c r="AF15" s="358"/>
      <c r="AG15" s="328"/>
      <c r="AH15" s="328"/>
      <c r="AI15" s="353"/>
      <c r="AJ15" s="361"/>
      <c r="AK15" s="362"/>
      <c r="AL15" s="359"/>
      <c r="AM15" s="362"/>
      <c r="AN15" s="359"/>
      <c r="AO15" s="362"/>
      <c r="AP15" s="359"/>
      <c r="AQ15" s="360"/>
    </row>
    <row r="16" spans="1:43" ht="13.5" customHeight="1" x14ac:dyDescent="0.2">
      <c r="A16" s="129">
        <v>7</v>
      </c>
      <c r="B16" s="305" t="s">
        <v>75</v>
      </c>
      <c r="C16" s="305"/>
      <c r="D16" s="305"/>
      <c r="E16" s="305"/>
      <c r="F16" s="305"/>
      <c r="G16" s="305"/>
      <c r="H16" s="305"/>
      <c r="I16" s="305"/>
      <c r="J16" s="23"/>
      <c r="K16" s="306">
        <v>0.5</v>
      </c>
      <c r="L16" s="306"/>
      <c r="M16" s="32">
        <v>7</v>
      </c>
      <c r="N16" s="23"/>
      <c r="O16" s="87">
        <v>0.5</v>
      </c>
      <c r="P16" s="33"/>
      <c r="Q16" s="92">
        <v>2</v>
      </c>
      <c r="R16" s="33"/>
      <c r="S16" s="92">
        <v>6</v>
      </c>
      <c r="T16" s="23"/>
      <c r="U16" s="96">
        <v>40</v>
      </c>
      <c r="V16" s="22"/>
      <c r="W16" s="129">
        <v>7</v>
      </c>
      <c r="X16" s="305" t="s">
        <v>75</v>
      </c>
      <c r="Y16" s="305"/>
      <c r="Z16" s="305"/>
      <c r="AA16" s="305"/>
      <c r="AB16" s="305"/>
      <c r="AC16" s="305"/>
      <c r="AD16" s="305"/>
      <c r="AE16" s="305"/>
      <c r="AF16" s="23"/>
      <c r="AG16" s="306">
        <v>1</v>
      </c>
      <c r="AH16" s="306"/>
      <c r="AI16" s="31">
        <v>7</v>
      </c>
      <c r="AJ16" s="23"/>
      <c r="AK16" s="92">
        <v>1</v>
      </c>
      <c r="AL16" s="23"/>
      <c r="AM16" s="92">
        <v>3</v>
      </c>
      <c r="AN16" s="23"/>
      <c r="AO16" s="92">
        <v>6</v>
      </c>
      <c r="AP16" s="23"/>
      <c r="AQ16" s="96">
        <v>40</v>
      </c>
    </row>
    <row r="17" spans="1:43" ht="13.5" customHeight="1" thickBot="1" x14ac:dyDescent="0.25">
      <c r="A17" s="129">
        <v>8</v>
      </c>
      <c r="B17" s="354" t="s">
        <v>52</v>
      </c>
      <c r="C17" s="354"/>
      <c r="D17" s="354"/>
      <c r="E17" s="354"/>
      <c r="F17" s="354"/>
      <c r="G17" s="354"/>
      <c r="H17" s="354"/>
      <c r="I17" s="354"/>
      <c r="J17" s="34"/>
      <c r="K17" s="314">
        <v>0.5</v>
      </c>
      <c r="L17" s="314"/>
      <c r="M17" s="35">
        <v>4</v>
      </c>
      <c r="N17" s="34"/>
      <c r="O17" s="85">
        <v>0.5</v>
      </c>
      <c r="P17" s="37"/>
      <c r="Q17" s="91">
        <v>1</v>
      </c>
      <c r="R17" s="37"/>
      <c r="S17" s="91">
        <v>3</v>
      </c>
      <c r="T17" s="34"/>
      <c r="U17" s="97">
        <v>40</v>
      </c>
      <c r="V17" s="22"/>
      <c r="W17" s="129">
        <v>8</v>
      </c>
      <c r="X17" s="355" t="s">
        <v>53</v>
      </c>
      <c r="Y17" s="355"/>
      <c r="Z17" s="355"/>
      <c r="AA17" s="355"/>
      <c r="AB17" s="355"/>
      <c r="AC17" s="355"/>
      <c r="AD17" s="355"/>
      <c r="AE17" s="355"/>
      <c r="AF17" s="40"/>
      <c r="AG17" s="306">
        <v>0.5</v>
      </c>
      <c r="AH17" s="306"/>
      <c r="AI17" s="32">
        <v>5</v>
      </c>
      <c r="AJ17" s="41"/>
      <c r="AK17" s="92">
        <v>0.5</v>
      </c>
      <c r="AL17" s="42"/>
      <c r="AM17" s="92">
        <v>2</v>
      </c>
      <c r="AN17" s="42"/>
      <c r="AO17" s="92">
        <v>6</v>
      </c>
      <c r="AP17" s="42"/>
      <c r="AQ17" s="96">
        <v>40</v>
      </c>
    </row>
    <row r="18" spans="1:43" ht="6" customHeight="1" thickTop="1" thickBot="1" x14ac:dyDescent="0.25">
      <c r="A18" s="131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22"/>
      <c r="W18" s="352">
        <v>9</v>
      </c>
      <c r="X18" s="349" t="s">
        <v>52</v>
      </c>
      <c r="Y18" s="349"/>
      <c r="Z18" s="349"/>
      <c r="AA18" s="349"/>
      <c r="AB18" s="349"/>
      <c r="AC18" s="349"/>
      <c r="AD18" s="349"/>
      <c r="AE18" s="349"/>
      <c r="AF18" s="350"/>
      <c r="AG18" s="351">
        <v>0.5</v>
      </c>
      <c r="AH18" s="351"/>
      <c r="AI18" s="348">
        <v>4</v>
      </c>
      <c r="AJ18" s="356"/>
      <c r="AK18" s="343">
        <v>0.5</v>
      </c>
      <c r="AL18" s="344"/>
      <c r="AM18" s="343">
        <v>1</v>
      </c>
      <c r="AN18" s="344"/>
      <c r="AO18" s="343">
        <v>3</v>
      </c>
      <c r="AP18" s="344"/>
      <c r="AQ18" s="337">
        <v>40</v>
      </c>
    </row>
    <row r="19" spans="1:43" ht="7.5" customHeight="1" thickTop="1" thickBot="1" x14ac:dyDescent="0.25">
      <c r="A19" s="131"/>
      <c r="B19" s="338" t="s">
        <v>54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22"/>
      <c r="W19" s="352"/>
      <c r="X19" s="349"/>
      <c r="Y19" s="349"/>
      <c r="Z19" s="349"/>
      <c r="AA19" s="349"/>
      <c r="AB19" s="349"/>
      <c r="AC19" s="349"/>
      <c r="AD19" s="349"/>
      <c r="AE19" s="349"/>
      <c r="AF19" s="350"/>
      <c r="AG19" s="351"/>
      <c r="AH19" s="351"/>
      <c r="AI19" s="348"/>
      <c r="AJ19" s="356"/>
      <c r="AK19" s="343"/>
      <c r="AL19" s="344"/>
      <c r="AM19" s="343"/>
      <c r="AN19" s="344"/>
      <c r="AO19" s="343"/>
      <c r="AP19" s="344"/>
      <c r="AQ19" s="337"/>
    </row>
    <row r="20" spans="1:43" ht="6" customHeight="1" thickTop="1" thickBot="1" x14ac:dyDescent="0.25">
      <c r="A20" s="131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22"/>
      <c r="W20" s="12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</row>
    <row r="21" spans="1:43" ht="6.75" customHeight="1" thickTop="1" thickBot="1" x14ac:dyDescent="0.25">
      <c r="A21" s="352">
        <v>9</v>
      </c>
      <c r="B21" s="340" t="s">
        <v>55</v>
      </c>
      <c r="C21" s="340"/>
      <c r="D21" s="340"/>
      <c r="E21" s="340"/>
      <c r="F21" s="340"/>
      <c r="G21" s="340"/>
      <c r="H21" s="340"/>
      <c r="I21" s="340"/>
      <c r="J21" s="341"/>
      <c r="K21" s="342">
        <v>1</v>
      </c>
      <c r="L21" s="342"/>
      <c r="M21" s="345">
        <v>9</v>
      </c>
      <c r="N21" s="346"/>
      <c r="O21" s="312">
        <v>1</v>
      </c>
      <c r="P21" s="347"/>
      <c r="Q21" s="389">
        <v>3</v>
      </c>
      <c r="R21" s="347"/>
      <c r="S21" s="389">
        <v>6</v>
      </c>
      <c r="T21" s="347"/>
      <c r="U21" s="388">
        <v>40</v>
      </c>
      <c r="V21" s="22"/>
      <c r="W21" s="129"/>
      <c r="X21" s="334" t="s">
        <v>54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</row>
    <row r="22" spans="1:43" ht="6.75" customHeight="1" thickTop="1" thickBot="1" x14ac:dyDescent="0.25">
      <c r="A22" s="352"/>
      <c r="B22" s="340"/>
      <c r="C22" s="340"/>
      <c r="D22" s="340"/>
      <c r="E22" s="340"/>
      <c r="F22" s="340"/>
      <c r="G22" s="340"/>
      <c r="H22" s="340"/>
      <c r="I22" s="340"/>
      <c r="J22" s="341"/>
      <c r="K22" s="342"/>
      <c r="L22" s="342"/>
      <c r="M22" s="345"/>
      <c r="N22" s="346"/>
      <c r="O22" s="312"/>
      <c r="P22" s="347"/>
      <c r="Q22" s="389"/>
      <c r="R22" s="347"/>
      <c r="S22" s="389"/>
      <c r="T22" s="347"/>
      <c r="U22" s="388"/>
      <c r="V22" s="22"/>
      <c r="W22" s="129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</row>
    <row r="23" spans="1:43" ht="13.5" customHeight="1" thickTop="1" x14ac:dyDescent="0.2">
      <c r="A23" s="352"/>
      <c r="B23" s="340"/>
      <c r="C23" s="340"/>
      <c r="D23" s="340"/>
      <c r="E23" s="340"/>
      <c r="F23" s="340"/>
      <c r="G23" s="340"/>
      <c r="H23" s="340"/>
      <c r="I23" s="340"/>
      <c r="J23" s="341"/>
      <c r="K23" s="342"/>
      <c r="L23" s="342"/>
      <c r="M23" s="345"/>
      <c r="N23" s="346"/>
      <c r="O23" s="312"/>
      <c r="P23" s="347"/>
      <c r="Q23" s="389"/>
      <c r="R23" s="347"/>
      <c r="S23" s="389"/>
      <c r="T23" s="347"/>
      <c r="U23" s="388"/>
      <c r="V23" s="22"/>
      <c r="W23" s="129">
        <v>10</v>
      </c>
      <c r="X23" s="335" t="s">
        <v>56</v>
      </c>
      <c r="Y23" s="335"/>
      <c r="Z23" s="335"/>
      <c r="AA23" s="335"/>
      <c r="AB23" s="335"/>
      <c r="AC23" s="335"/>
      <c r="AD23" s="335"/>
      <c r="AE23" s="335"/>
      <c r="AF23" s="23"/>
      <c r="AG23" s="328">
        <v>0.5</v>
      </c>
      <c r="AH23" s="328"/>
      <c r="AI23" s="39">
        <v>5</v>
      </c>
      <c r="AJ23" s="23"/>
      <c r="AK23" s="86">
        <v>0.5</v>
      </c>
      <c r="AL23" s="23"/>
      <c r="AM23" s="86">
        <v>1</v>
      </c>
      <c r="AN23" s="23"/>
      <c r="AO23" s="86">
        <v>3</v>
      </c>
      <c r="AP23" s="23"/>
      <c r="AQ23" s="98">
        <v>40</v>
      </c>
    </row>
    <row r="24" spans="1:43" ht="13.5" customHeight="1" thickBot="1" x14ac:dyDescent="0.25">
      <c r="A24" s="352">
        <v>10</v>
      </c>
      <c r="B24" s="305" t="s">
        <v>57</v>
      </c>
      <c r="C24" s="305"/>
      <c r="D24" s="305"/>
      <c r="E24" s="305"/>
      <c r="F24" s="305"/>
      <c r="G24" s="305"/>
      <c r="H24" s="305"/>
      <c r="I24" s="305"/>
      <c r="J24" s="316"/>
      <c r="K24" s="306">
        <v>0.5</v>
      </c>
      <c r="L24" s="306"/>
      <c r="M24" s="317">
        <v>4</v>
      </c>
      <c r="N24" s="318"/>
      <c r="O24" s="319">
        <v>0.5</v>
      </c>
      <c r="P24" s="324"/>
      <c r="Q24" s="323">
        <v>1</v>
      </c>
      <c r="R24" s="322"/>
      <c r="S24" s="323">
        <v>3</v>
      </c>
      <c r="T24" s="322"/>
      <c r="U24" s="325">
        <v>40</v>
      </c>
      <c r="V24" s="22"/>
      <c r="W24" s="129">
        <v>11</v>
      </c>
      <c r="X24" s="326" t="s">
        <v>58</v>
      </c>
      <c r="Y24" s="326"/>
      <c r="Z24" s="326"/>
      <c r="AA24" s="326"/>
      <c r="AB24" s="326"/>
      <c r="AC24" s="326"/>
      <c r="AD24" s="326"/>
      <c r="AE24" s="326"/>
      <c r="AF24" s="34"/>
      <c r="AG24" s="314">
        <v>0.5</v>
      </c>
      <c r="AH24" s="314"/>
      <c r="AI24" s="38">
        <v>6</v>
      </c>
      <c r="AJ24" s="34"/>
      <c r="AK24" s="91">
        <v>0.5</v>
      </c>
      <c r="AL24" s="34"/>
      <c r="AM24" s="91">
        <v>1</v>
      </c>
      <c r="AN24" s="34"/>
      <c r="AO24" s="91">
        <v>3</v>
      </c>
      <c r="AP24" s="34"/>
      <c r="AQ24" s="97">
        <v>40</v>
      </c>
    </row>
    <row r="25" spans="1:43" ht="13.5" customHeight="1" thickTop="1" thickBot="1" x14ac:dyDescent="0.25">
      <c r="A25" s="352"/>
      <c r="B25" s="305"/>
      <c r="C25" s="305"/>
      <c r="D25" s="305"/>
      <c r="E25" s="305"/>
      <c r="F25" s="305"/>
      <c r="G25" s="305"/>
      <c r="H25" s="305"/>
      <c r="I25" s="305"/>
      <c r="J25" s="316"/>
      <c r="K25" s="306"/>
      <c r="L25" s="306"/>
      <c r="M25" s="317"/>
      <c r="N25" s="318"/>
      <c r="O25" s="319"/>
      <c r="P25" s="324"/>
      <c r="Q25" s="323"/>
      <c r="R25" s="322"/>
      <c r="S25" s="323"/>
      <c r="T25" s="322"/>
      <c r="U25" s="325"/>
      <c r="V25" s="22"/>
      <c r="W25" s="131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</row>
    <row r="26" spans="1:43" ht="13.5" customHeight="1" thickTop="1" thickBot="1" x14ac:dyDescent="0.25">
      <c r="A26" s="129">
        <v>11</v>
      </c>
      <c r="B26" s="320" t="s">
        <v>59</v>
      </c>
      <c r="C26" s="320"/>
      <c r="D26" s="320"/>
      <c r="E26" s="320"/>
      <c r="F26" s="320"/>
      <c r="G26" s="320"/>
      <c r="H26" s="320"/>
      <c r="I26" s="320"/>
      <c r="J26" s="43"/>
      <c r="K26" s="321">
        <v>0.5</v>
      </c>
      <c r="L26" s="321"/>
      <c r="M26" s="44">
        <v>4</v>
      </c>
      <c r="N26" s="43"/>
      <c r="O26" s="88">
        <v>0.5</v>
      </c>
      <c r="P26" s="30"/>
      <c r="Q26" s="93">
        <v>1</v>
      </c>
      <c r="R26" s="30"/>
      <c r="S26" s="93">
        <v>3</v>
      </c>
      <c r="T26" s="43"/>
      <c r="U26" s="99">
        <v>10</v>
      </c>
      <c r="V26" s="22"/>
      <c r="W26" s="131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</row>
    <row r="27" spans="1:43" ht="6" customHeight="1" x14ac:dyDescent="0.2">
      <c r="A27" s="131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22"/>
      <c r="W27" s="131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</row>
    <row r="28" spans="1:43" ht="13.5" thickBot="1" x14ac:dyDescent="0.25">
      <c r="A28" s="131"/>
      <c r="B28" s="302" t="s">
        <v>60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22"/>
      <c r="W28" s="131"/>
      <c r="X28" s="302" t="s">
        <v>60</v>
      </c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</row>
    <row r="29" spans="1:43" ht="13.5" customHeight="1" thickTop="1" x14ac:dyDescent="0.2">
      <c r="A29" s="129">
        <v>12</v>
      </c>
      <c r="B29" s="303" t="s">
        <v>74</v>
      </c>
      <c r="C29" s="303"/>
      <c r="D29" s="303"/>
      <c r="E29" s="303"/>
      <c r="F29" s="303"/>
      <c r="G29" s="303"/>
      <c r="H29" s="303"/>
      <c r="I29" s="303"/>
      <c r="J29" s="79"/>
      <c r="K29" s="304">
        <v>0.5</v>
      </c>
      <c r="L29" s="304"/>
      <c r="M29" s="80">
        <v>7</v>
      </c>
      <c r="N29" s="81"/>
      <c r="O29" s="89">
        <v>1</v>
      </c>
      <c r="P29" s="82"/>
      <c r="Q29" s="94">
        <v>3</v>
      </c>
      <c r="R29" s="82"/>
      <c r="S29" s="94">
        <v>6</v>
      </c>
      <c r="T29" s="81"/>
      <c r="U29" s="100">
        <v>40</v>
      </c>
      <c r="V29" s="22"/>
      <c r="W29" s="129">
        <v>12</v>
      </c>
      <c r="X29" s="303" t="s">
        <v>74</v>
      </c>
      <c r="Y29" s="303"/>
      <c r="Z29" s="303"/>
      <c r="AA29" s="303"/>
      <c r="AB29" s="303"/>
      <c r="AC29" s="303"/>
      <c r="AD29" s="303"/>
      <c r="AE29" s="303"/>
      <c r="AF29" s="23"/>
      <c r="AG29" s="328">
        <v>0.5</v>
      </c>
      <c r="AH29" s="328"/>
      <c r="AI29" s="39">
        <v>7</v>
      </c>
      <c r="AJ29" s="23"/>
      <c r="AK29" s="86">
        <v>1</v>
      </c>
      <c r="AL29" s="23"/>
      <c r="AM29" s="86">
        <v>3</v>
      </c>
      <c r="AN29" s="23"/>
      <c r="AO29" s="86">
        <v>6</v>
      </c>
      <c r="AP29" s="23"/>
      <c r="AQ29" s="95">
        <v>40</v>
      </c>
    </row>
    <row r="30" spans="1:43" ht="13.5" customHeight="1" x14ac:dyDescent="0.2">
      <c r="A30" s="129">
        <v>13</v>
      </c>
      <c r="B30" s="311" t="s">
        <v>61</v>
      </c>
      <c r="C30" s="311"/>
      <c r="D30" s="311"/>
      <c r="E30" s="311"/>
      <c r="F30" s="311"/>
      <c r="G30" s="311"/>
      <c r="H30" s="311"/>
      <c r="I30" s="311"/>
      <c r="J30" s="23"/>
      <c r="K30" s="312">
        <v>0.2</v>
      </c>
      <c r="L30" s="313"/>
      <c r="M30" s="28">
        <v>5</v>
      </c>
      <c r="N30" s="23"/>
      <c r="O30" s="83">
        <v>0.5</v>
      </c>
      <c r="P30" s="29"/>
      <c r="Q30" s="90">
        <v>1</v>
      </c>
      <c r="R30" s="30"/>
      <c r="S30" s="90">
        <v>2</v>
      </c>
      <c r="T30" s="23"/>
      <c r="U30" s="98">
        <v>10</v>
      </c>
      <c r="V30" s="22"/>
      <c r="W30" s="129">
        <v>13</v>
      </c>
      <c r="X30" s="311" t="s">
        <v>61</v>
      </c>
      <c r="Y30" s="311"/>
      <c r="Z30" s="311"/>
      <c r="AA30" s="311"/>
      <c r="AB30" s="311"/>
      <c r="AC30" s="311"/>
      <c r="AD30" s="311"/>
      <c r="AE30" s="311"/>
      <c r="AF30" s="23"/>
      <c r="AG30" s="319">
        <v>0.2</v>
      </c>
      <c r="AH30" s="327"/>
      <c r="AI30" s="27">
        <v>5</v>
      </c>
      <c r="AJ30" s="23"/>
      <c r="AK30" s="90">
        <v>0.5</v>
      </c>
      <c r="AL30" s="23"/>
      <c r="AM30" s="90">
        <v>1</v>
      </c>
      <c r="AN30" s="23"/>
      <c r="AO30" s="90">
        <v>2</v>
      </c>
      <c r="AP30" s="23"/>
      <c r="AQ30" s="98">
        <v>10</v>
      </c>
    </row>
    <row r="31" spans="1:43" ht="13.5" customHeight="1" x14ac:dyDescent="0.2">
      <c r="A31" s="129">
        <v>14</v>
      </c>
      <c r="B31" s="305" t="s">
        <v>62</v>
      </c>
      <c r="C31" s="305"/>
      <c r="D31" s="305"/>
      <c r="E31" s="305"/>
      <c r="F31" s="305"/>
      <c r="G31" s="305"/>
      <c r="H31" s="305"/>
      <c r="I31" s="305"/>
      <c r="J31" s="23"/>
      <c r="K31" s="306">
        <v>0.5</v>
      </c>
      <c r="L31" s="306"/>
      <c r="M31" s="32">
        <v>5</v>
      </c>
      <c r="N31" s="23"/>
      <c r="O31" s="87">
        <v>0.5</v>
      </c>
      <c r="P31" s="33"/>
      <c r="Q31" s="92">
        <v>1</v>
      </c>
      <c r="R31" s="33"/>
      <c r="S31" s="92">
        <v>3</v>
      </c>
      <c r="T31" s="23"/>
      <c r="U31" s="96">
        <v>10</v>
      </c>
      <c r="V31" s="22"/>
      <c r="W31" s="129">
        <v>14</v>
      </c>
      <c r="X31" s="305" t="s">
        <v>62</v>
      </c>
      <c r="Y31" s="305"/>
      <c r="Z31" s="305"/>
      <c r="AA31" s="305"/>
      <c r="AB31" s="305"/>
      <c r="AC31" s="305"/>
      <c r="AD31" s="305"/>
      <c r="AE31" s="305"/>
      <c r="AF31" s="23"/>
      <c r="AG31" s="306">
        <v>0.5</v>
      </c>
      <c r="AH31" s="306"/>
      <c r="AI31" s="31">
        <v>5</v>
      </c>
      <c r="AJ31" s="23"/>
      <c r="AK31" s="92">
        <v>0.5</v>
      </c>
      <c r="AL31" s="23"/>
      <c r="AM31" s="92">
        <v>1</v>
      </c>
      <c r="AN31" s="23"/>
      <c r="AO31" s="92">
        <v>3</v>
      </c>
      <c r="AP31" s="23"/>
      <c r="AQ31" s="96">
        <v>10</v>
      </c>
    </row>
    <row r="32" spans="1:43" ht="27" customHeight="1" x14ac:dyDescent="0.2">
      <c r="A32" s="129">
        <v>15</v>
      </c>
      <c r="B32" s="305" t="s">
        <v>63</v>
      </c>
      <c r="C32" s="305"/>
      <c r="D32" s="305"/>
      <c r="E32" s="305"/>
      <c r="F32" s="305"/>
      <c r="G32" s="305"/>
      <c r="H32" s="305"/>
      <c r="I32" s="305"/>
      <c r="J32" s="23"/>
      <c r="K32" s="306">
        <v>1</v>
      </c>
      <c r="L32" s="306"/>
      <c r="M32" s="32">
        <v>7</v>
      </c>
      <c r="N32" s="23"/>
      <c r="O32" s="87">
        <v>1</v>
      </c>
      <c r="P32" s="33"/>
      <c r="Q32" s="92">
        <v>2</v>
      </c>
      <c r="R32" s="33"/>
      <c r="S32" s="92">
        <v>5</v>
      </c>
      <c r="T32" s="23"/>
      <c r="U32" s="96">
        <v>40</v>
      </c>
      <c r="V32" s="22"/>
      <c r="W32" s="129">
        <v>15</v>
      </c>
      <c r="X32" s="305" t="s">
        <v>63</v>
      </c>
      <c r="Y32" s="305"/>
      <c r="Z32" s="305"/>
      <c r="AA32" s="305"/>
      <c r="AB32" s="305"/>
      <c r="AC32" s="305"/>
      <c r="AD32" s="305"/>
      <c r="AE32" s="305"/>
      <c r="AF32" s="23"/>
      <c r="AG32" s="306">
        <v>1</v>
      </c>
      <c r="AH32" s="306"/>
      <c r="AI32" s="31">
        <v>7</v>
      </c>
      <c r="AJ32" s="23"/>
      <c r="AK32" s="92">
        <v>1</v>
      </c>
      <c r="AL32" s="23"/>
      <c r="AM32" s="92">
        <v>2</v>
      </c>
      <c r="AN32" s="23"/>
      <c r="AO32" s="92">
        <v>5</v>
      </c>
      <c r="AP32" s="23"/>
      <c r="AQ32" s="96">
        <v>40</v>
      </c>
    </row>
    <row r="33" spans="1:43" ht="27" customHeight="1" x14ac:dyDescent="0.2">
      <c r="A33" s="129">
        <v>16</v>
      </c>
      <c r="B33" s="326" t="s">
        <v>64</v>
      </c>
      <c r="C33" s="326"/>
      <c r="D33" s="326"/>
      <c r="E33" s="326"/>
      <c r="F33" s="326"/>
      <c r="G33" s="326"/>
      <c r="H33" s="326"/>
      <c r="I33" s="326"/>
      <c r="J33" s="34"/>
      <c r="K33" s="314">
        <v>1</v>
      </c>
      <c r="L33" s="314"/>
      <c r="M33" s="35">
        <v>7</v>
      </c>
      <c r="N33" s="34"/>
      <c r="O33" s="85">
        <v>0.5</v>
      </c>
      <c r="P33" s="37"/>
      <c r="Q33" s="91">
        <v>2</v>
      </c>
      <c r="R33" s="37"/>
      <c r="S33" s="91">
        <v>4</v>
      </c>
      <c r="T33" s="34"/>
      <c r="U33" s="97">
        <v>10</v>
      </c>
      <c r="V33" s="22"/>
      <c r="W33" s="129">
        <v>16</v>
      </c>
      <c r="X33" s="326" t="s">
        <v>64</v>
      </c>
      <c r="Y33" s="326"/>
      <c r="Z33" s="326"/>
      <c r="AA33" s="326"/>
      <c r="AB33" s="326"/>
      <c r="AC33" s="326"/>
      <c r="AD33" s="326"/>
      <c r="AE33" s="326"/>
      <c r="AF33" s="34"/>
      <c r="AG33" s="314">
        <v>1</v>
      </c>
      <c r="AH33" s="314"/>
      <c r="AI33" s="38">
        <v>7</v>
      </c>
      <c r="AJ33" s="34"/>
      <c r="AK33" s="91">
        <v>0.5</v>
      </c>
      <c r="AL33" s="34"/>
      <c r="AM33" s="91">
        <v>2</v>
      </c>
      <c r="AN33" s="34"/>
      <c r="AO33" s="91">
        <v>4</v>
      </c>
      <c r="AP33" s="34"/>
      <c r="AQ33" s="97">
        <v>40</v>
      </c>
    </row>
    <row r="34" spans="1:43" ht="6" customHeight="1" x14ac:dyDescent="0.2"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</row>
    <row r="35" spans="1:43" ht="1.5" customHeight="1" x14ac:dyDescent="0.2">
      <c r="B35" s="45"/>
      <c r="F35" s="46"/>
      <c r="G35" s="47"/>
      <c r="H35" s="48"/>
      <c r="J35" s="49"/>
      <c r="K35" s="49"/>
      <c r="L35" s="49"/>
      <c r="N35" s="49"/>
      <c r="O35" s="49"/>
      <c r="P35" s="49"/>
      <c r="Q35" s="49"/>
      <c r="R35" s="49"/>
      <c r="S35" s="49"/>
      <c r="T35" s="49"/>
      <c r="U35" s="50"/>
      <c r="X35" s="45"/>
      <c r="AB35" s="46"/>
      <c r="AC35" s="47"/>
      <c r="AD35" s="48"/>
      <c r="AF35" s="49"/>
      <c r="AG35" s="49"/>
      <c r="AH35" s="49"/>
      <c r="AJ35" s="49"/>
      <c r="AK35" s="49"/>
      <c r="AL35" s="49"/>
      <c r="AM35" s="49"/>
      <c r="AN35" s="49"/>
      <c r="AO35" s="49"/>
      <c r="AP35" s="49"/>
      <c r="AQ35" s="50"/>
    </row>
    <row r="36" spans="1:43" ht="30" customHeight="1" x14ac:dyDescent="0.2">
      <c r="B36" s="51" t="s">
        <v>65</v>
      </c>
      <c r="C36" s="52"/>
      <c r="D36" s="52"/>
      <c r="E36" s="53"/>
      <c r="G36" s="54" t="str">
        <f>IF(SUM('3'!M5:M6)&gt;0,M36+J36-O36-Q36-S36-U36,"")</f>
        <v/>
      </c>
      <c r="H36" s="55"/>
      <c r="I36" s="56" t="s">
        <v>66</v>
      </c>
      <c r="J36" s="308">
        <f>SUMIF(J4:J7,"X",K4:L7)+SUMIF(J11:J17,"X",K11:L17)+SUMIF(J21:J26,"X",K21:L26)+SUMIF(J29:J33,"X",K29:L33)</f>
        <v>0</v>
      </c>
      <c r="K36" s="308"/>
      <c r="L36" s="57" t="s">
        <v>67</v>
      </c>
      <c r="M36" s="58">
        <f>SUM(M4:M7)+SUM(M11:M17)+SUM(M21:M26)+SUM(M29:M33)</f>
        <v>95</v>
      </c>
      <c r="N36" s="59" t="s">
        <v>6</v>
      </c>
      <c r="O36" s="60">
        <f>SUMIF(N4:N7,"X",O4:O7)+SUMIF(N11:N17,"X",O11:O17)+SUMIF(N21:N26,"X",O21:O26)+SUMIF(N29:N33,"X",O29:O33)</f>
        <v>0</v>
      </c>
      <c r="P36" s="61" t="s">
        <v>6</v>
      </c>
      <c r="Q36" s="60">
        <f>SUMIF(P4:P7,"X",Q4:Q7)+SUMIF(P11:P17,"X",Q11:Q17)+SUMIF(P21:P26,"X",Q21:Q26)+SUMIF(P29:P33,"X",Q29:Q33)</f>
        <v>0</v>
      </c>
      <c r="R36" s="61" t="s">
        <v>6</v>
      </c>
      <c r="S36" s="60">
        <f>SUMIF(R4:R7,"X",S4:S7)+SUMIF(R11:R17,"X",S11:S17)+SUMIF(R21:R26,"X",S21:S26)+SUMIF(R29:R33,"X",S29:S33)</f>
        <v>0</v>
      </c>
      <c r="T36" s="61" t="s">
        <v>6</v>
      </c>
      <c r="U36" s="60">
        <f>SUMIF(T4:T7,"X",U4:U7)+SUMIF(T11:T17,"X",U11:U17)+SUMIF(T21:T26,"X",U21:U26)+SUMIF(T29:T33,"X",U29:U33)</f>
        <v>0</v>
      </c>
      <c r="X36" s="51" t="s">
        <v>65</v>
      </c>
      <c r="Y36" s="52"/>
      <c r="Z36" s="52"/>
      <c r="AA36" s="53"/>
      <c r="AC36" s="54" t="str">
        <f>IF(SUM('3'!M5:M6)&gt;0,AI36+AF36-AK36-AM36-AO36-AQ36,"")</f>
        <v/>
      </c>
      <c r="AD36" s="55"/>
      <c r="AE36" s="56" t="s">
        <v>66</v>
      </c>
      <c r="AF36" s="309">
        <f>SUMIF(AF4:AF11,"X",AG4:AH11)+SUMIF(AF14:AF19,"X",AG14:AH19)+SUMIF(AF23:AF24,"X",AG23:AH24)+SUMIF(AF29:AF33,"X",AG29:AH33)</f>
        <v>0</v>
      </c>
      <c r="AG36" s="309"/>
      <c r="AH36" s="57" t="s">
        <v>67</v>
      </c>
      <c r="AI36" s="58">
        <f>SUM(AI4:AI11)+SUM(AI14:AI20)+SUM(AI23:AI24)+SUM(AI29:AI33)</f>
        <v>95</v>
      </c>
      <c r="AJ36" s="59" t="s">
        <v>6</v>
      </c>
      <c r="AK36" s="60">
        <f>SUMIF(AJ4:AJ11,"X",AK4:AK11)+SUMIF(AJ14:AJ19,"X",AK14:AK19)+SUMIF(AJ23:AJ24,"X",AK23:AK24)+SUMIF(AJ29:AJ33,"X",AK29:AK33)</f>
        <v>0</v>
      </c>
      <c r="AL36" s="61" t="s">
        <v>6</v>
      </c>
      <c r="AM36" s="60">
        <f>SUMIF(AL4:AL11,"X",AM4:AM11)+SUMIF(AL14:AL19,"X",AM14:AM19)+SUMIF(AL23:AL24,"X",AM23:AM24)+SUMIF(AL29:AL33,"X",AM29:AM33)</f>
        <v>0</v>
      </c>
      <c r="AN36" s="62" t="s">
        <v>6</v>
      </c>
      <c r="AO36" s="60">
        <f>SUMIF(AN4:AN11,"X",AO4:AO11)+SUMIF(AN14:AN19,"X",AO14:AO19)+SUMIF(AN23:AN24,"X",AO23:AO24)+SUMIF(AN29:AN33,"X",AO29:AO33)</f>
        <v>0</v>
      </c>
      <c r="AP36" s="62" t="s">
        <v>6</v>
      </c>
      <c r="AQ36" s="60">
        <f>SUMIF(AP4:AP11,"X",AQ4:AQ11)+SUMIF(AP14:AP19,"X",AQ14:AQ19)+SUMIF(AP23:AP24,"X",AQ23:AQ24)+SUMIF(AP29:AP33,"X",AQ29:AQ33)</f>
        <v>0</v>
      </c>
    </row>
    <row r="37" spans="1:43" ht="1.5" customHeight="1" x14ac:dyDescent="0.2">
      <c r="B37" s="63"/>
      <c r="F37" s="64"/>
      <c r="G37" s="65"/>
      <c r="H37" s="66"/>
      <c r="I37" s="6"/>
      <c r="J37" s="67"/>
      <c r="K37" s="68"/>
      <c r="L37" s="69"/>
      <c r="M37" s="70"/>
      <c r="U37" s="71"/>
      <c r="X37" s="63"/>
      <c r="AB37" s="64"/>
      <c r="AC37" s="65"/>
      <c r="AD37" s="66"/>
      <c r="AE37" s="6"/>
      <c r="AF37" s="67"/>
      <c r="AG37" s="68"/>
      <c r="AH37" s="69"/>
      <c r="AI37" s="72"/>
      <c r="AQ37" s="71"/>
    </row>
    <row r="38" spans="1:43" x14ac:dyDescent="0.2">
      <c r="G38" s="6"/>
      <c r="J38" s="300" t="s">
        <v>68</v>
      </c>
      <c r="K38" s="300"/>
      <c r="L38" s="300"/>
      <c r="M38" s="73"/>
      <c r="N38" s="301" t="s">
        <v>69</v>
      </c>
      <c r="O38" s="301"/>
      <c r="P38" s="301"/>
      <c r="Q38" s="301"/>
      <c r="R38" s="301"/>
      <c r="S38" s="301"/>
      <c r="T38" s="301"/>
      <c r="U38" s="301"/>
      <c r="AC38" s="6"/>
      <c r="AF38" s="300" t="s">
        <v>68</v>
      </c>
      <c r="AG38" s="300"/>
      <c r="AH38" s="300"/>
      <c r="AJ38" s="301" t="s">
        <v>69</v>
      </c>
      <c r="AK38" s="301"/>
      <c r="AL38" s="301"/>
      <c r="AM38" s="301"/>
      <c r="AN38" s="301"/>
      <c r="AO38" s="301"/>
      <c r="AP38" s="301"/>
      <c r="AQ38" s="301"/>
    </row>
    <row r="39" spans="1:43" ht="8.25" customHeight="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3.5" thickTop="1" x14ac:dyDescent="0.2">
      <c r="B40" s="310" t="s">
        <v>79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U40" s="74"/>
      <c r="X40" s="310" t="s">
        <v>79</v>
      </c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Q40" s="74"/>
    </row>
    <row r="41" spans="1:43" ht="77.25" customHeight="1" thickBot="1" x14ac:dyDescent="0.25">
      <c r="B41" s="295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7"/>
      <c r="V41" s="298" t="s">
        <v>214</v>
      </c>
      <c r="W41" s="299"/>
      <c r="X41" s="295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7"/>
    </row>
    <row r="42" spans="1:43" ht="21.75" customHeight="1" thickTop="1" x14ac:dyDescent="0.2">
      <c r="B42" s="75"/>
      <c r="C42" s="331" t="s">
        <v>186</v>
      </c>
      <c r="D42" s="331"/>
      <c r="E42" s="331"/>
      <c r="F42" s="331"/>
      <c r="G42" s="331"/>
      <c r="H42" s="331"/>
      <c r="I42" s="331"/>
      <c r="J42" s="331"/>
      <c r="K42" s="331"/>
      <c r="L42" s="332" t="str">
        <f>IF(SUM('3'!M5:M6)&gt;0,G36,"")</f>
        <v/>
      </c>
      <c r="M42" s="332"/>
      <c r="N42" s="332"/>
      <c r="O42" s="332"/>
      <c r="P42" s="332"/>
      <c r="Q42" s="333" t="s">
        <v>70</v>
      </c>
      <c r="R42" s="333"/>
      <c r="S42" s="333"/>
      <c r="T42" s="76"/>
      <c r="U42" s="77"/>
      <c r="X42" s="75"/>
      <c r="Y42" s="331" t="s">
        <v>186</v>
      </c>
      <c r="Z42" s="331"/>
      <c r="AA42" s="331"/>
      <c r="AB42" s="331"/>
      <c r="AC42" s="331"/>
      <c r="AD42" s="331"/>
      <c r="AE42" s="331"/>
      <c r="AF42" s="331"/>
      <c r="AG42" s="331"/>
      <c r="AH42" s="332" t="str">
        <f>IF(SUM('3'!M5:M6)&gt;0,AC36,"")</f>
        <v/>
      </c>
      <c r="AI42" s="332"/>
      <c r="AJ42" s="332"/>
      <c r="AK42" s="332"/>
      <c r="AL42" s="332"/>
      <c r="AM42" s="333" t="s">
        <v>70</v>
      </c>
      <c r="AN42" s="333"/>
      <c r="AO42" s="333"/>
      <c r="AP42" s="76"/>
      <c r="AQ42" s="77"/>
    </row>
    <row r="43" spans="1:43" ht="6" customHeight="1" x14ac:dyDescent="0.2"/>
    <row r="44" spans="1:43" ht="15.75" customHeight="1" x14ac:dyDescent="0.2">
      <c r="B44" s="329" t="s">
        <v>71</v>
      </c>
      <c r="C44" s="329"/>
      <c r="D44" s="329"/>
      <c r="E44" s="329"/>
      <c r="F44" s="329"/>
      <c r="G44" s="329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X44" s="329" t="s">
        <v>72</v>
      </c>
      <c r="Y44" s="329"/>
      <c r="Z44" s="329"/>
      <c r="AA44" s="329"/>
      <c r="AB44" s="329"/>
      <c r="AC44" s="329"/>
      <c r="AD44" s="9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</row>
    <row r="45" spans="1:43" ht="15.75" customHeight="1" x14ac:dyDescent="0.2"/>
    <row r="46" spans="1:43" ht="15.75" customHeight="1" x14ac:dyDescent="0.2"/>
    <row r="47" spans="1:43" ht="15.75" customHeight="1" x14ac:dyDescent="0.2"/>
    <row r="48" spans="1:43" ht="15.75" customHeight="1" x14ac:dyDescent="0.2"/>
    <row r="49" ht="15.75" customHeight="1" x14ac:dyDescent="0.2"/>
  </sheetData>
  <sheetProtection algorithmName="SHA-512" hashValue="FvsAb63o2nL05yTitbV7x1qBvAtmh5kpJT5sUH3zre8ageruA1XDjbKi5OL+qhN9K+IDY8dpSM6CSm7BzDO9wg==" saltValue="knzpSFdyEdv/YpDedei6+w==" spinCount="100000" sheet="1" objects="1" scenarios="1" selectLockedCells="1"/>
  <mergeCells count="213">
    <mergeCell ref="A24:A25"/>
    <mergeCell ref="W6:W7"/>
    <mergeCell ref="W8:W9"/>
    <mergeCell ref="W10:W11"/>
    <mergeCell ref="W14:W15"/>
    <mergeCell ref="S14:S15"/>
    <mergeCell ref="B7:I7"/>
    <mergeCell ref="K7:L7"/>
    <mergeCell ref="U11:U13"/>
    <mergeCell ref="B18:U18"/>
    <mergeCell ref="Q11:Q13"/>
    <mergeCell ref="S11:S13"/>
    <mergeCell ref="T14:T15"/>
    <mergeCell ref="U14:U15"/>
    <mergeCell ref="P14:P15"/>
    <mergeCell ref="Q14:Q15"/>
    <mergeCell ref="U21:U23"/>
    <mergeCell ref="Q21:Q23"/>
    <mergeCell ref="R21:R23"/>
    <mergeCell ref="S21:S23"/>
    <mergeCell ref="T21:T23"/>
    <mergeCell ref="A11:A13"/>
    <mergeCell ref="A14:A15"/>
    <mergeCell ref="A21:A23"/>
    <mergeCell ref="B8:U8"/>
    <mergeCell ref="X8:AE9"/>
    <mergeCell ref="AF8:AF9"/>
    <mergeCell ref="B11:I13"/>
    <mergeCell ref="J11:J13"/>
    <mergeCell ref="K11:L13"/>
    <mergeCell ref="M11:M13"/>
    <mergeCell ref="T11:T13"/>
    <mergeCell ref="B9:U10"/>
    <mergeCell ref="X10:AE11"/>
    <mergeCell ref="AF10:AF11"/>
    <mergeCell ref="N11:N13"/>
    <mergeCell ref="O11:O13"/>
    <mergeCell ref="P11:P13"/>
    <mergeCell ref="X12:AQ12"/>
    <mergeCell ref="X13:AQ13"/>
    <mergeCell ref="AQ8:AQ9"/>
    <mergeCell ref="AG8:AH9"/>
    <mergeCell ref="AO8:AO9"/>
    <mergeCell ref="AP8:AP9"/>
    <mergeCell ref="AI8:AI9"/>
    <mergeCell ref="AJ8:AJ9"/>
    <mergeCell ref="AK8:AK9"/>
    <mergeCell ref="AL8:AL9"/>
    <mergeCell ref="AJ2:AK2"/>
    <mergeCell ref="AL2:AM2"/>
    <mergeCell ref="AG5:AH5"/>
    <mergeCell ref="B3:U3"/>
    <mergeCell ref="X3:AQ3"/>
    <mergeCell ref="B4:I4"/>
    <mergeCell ref="K4:L4"/>
    <mergeCell ref="X4:AE4"/>
    <mergeCell ref="AG4:AH4"/>
    <mergeCell ref="B5:I5"/>
    <mergeCell ref="AN2:AO2"/>
    <mergeCell ref="AP2:AQ2"/>
    <mergeCell ref="B2:I2"/>
    <mergeCell ref="J2:L2"/>
    <mergeCell ref="N2:O2"/>
    <mergeCell ref="P2:Q2"/>
    <mergeCell ref="R2:S2"/>
    <mergeCell ref="T2:U2"/>
    <mergeCell ref="X2:AE2"/>
    <mergeCell ref="AF2:AH2"/>
    <mergeCell ref="V2:W2"/>
    <mergeCell ref="K5:L5"/>
    <mergeCell ref="X5:AE5"/>
    <mergeCell ref="B6:I6"/>
    <mergeCell ref="K6:L6"/>
    <mergeCell ref="X6:AE7"/>
    <mergeCell ref="AF6:AF7"/>
    <mergeCell ref="AN6:AN7"/>
    <mergeCell ref="AG6:AH7"/>
    <mergeCell ref="AI6:AI7"/>
    <mergeCell ref="AJ6:AJ7"/>
    <mergeCell ref="AK6:AK7"/>
    <mergeCell ref="AL6:AL7"/>
    <mergeCell ref="AM6:AM7"/>
    <mergeCell ref="AM8:AM9"/>
    <mergeCell ref="AN8:AN9"/>
    <mergeCell ref="AP6:AP7"/>
    <mergeCell ref="AP14:AP15"/>
    <mergeCell ref="AQ14:AQ15"/>
    <mergeCell ref="AJ14:AJ15"/>
    <mergeCell ref="AK14:AK15"/>
    <mergeCell ref="AL14:AL15"/>
    <mergeCell ref="AI10:AI11"/>
    <mergeCell ref="AM14:AM15"/>
    <mergeCell ref="AN14:AN15"/>
    <mergeCell ref="AO14:AO15"/>
    <mergeCell ref="AN10:AN11"/>
    <mergeCell ref="AO10:AO11"/>
    <mergeCell ref="AP10:AP11"/>
    <mergeCell ref="AQ10:AQ11"/>
    <mergeCell ref="AJ10:AJ11"/>
    <mergeCell ref="AK10:AK11"/>
    <mergeCell ref="AL10:AL11"/>
    <mergeCell ref="AM10:AM11"/>
    <mergeCell ref="AQ6:AQ7"/>
    <mergeCell ref="AO6:AO7"/>
    <mergeCell ref="AG10:AH11"/>
    <mergeCell ref="X18:AE19"/>
    <mergeCell ref="AF18:AF19"/>
    <mergeCell ref="AG18:AH19"/>
    <mergeCell ref="AK18:AK19"/>
    <mergeCell ref="AL18:AL19"/>
    <mergeCell ref="W18:W19"/>
    <mergeCell ref="AI14:AI15"/>
    <mergeCell ref="B17:I17"/>
    <mergeCell ref="K17:L17"/>
    <mergeCell ref="X17:AE17"/>
    <mergeCell ref="AG17:AH17"/>
    <mergeCell ref="B16:I16"/>
    <mergeCell ref="K16:L16"/>
    <mergeCell ref="X16:AE16"/>
    <mergeCell ref="AG16:AH16"/>
    <mergeCell ref="R14:R15"/>
    <mergeCell ref="AJ18:AJ19"/>
    <mergeCell ref="X14:AE15"/>
    <mergeCell ref="AF14:AF15"/>
    <mergeCell ref="AG14:AH15"/>
    <mergeCell ref="R11:R13"/>
    <mergeCell ref="X21:AQ22"/>
    <mergeCell ref="X23:AE23"/>
    <mergeCell ref="AG23:AH23"/>
    <mergeCell ref="B14:I15"/>
    <mergeCell ref="J14:J15"/>
    <mergeCell ref="K14:L15"/>
    <mergeCell ref="M14:M15"/>
    <mergeCell ref="N14:N15"/>
    <mergeCell ref="O14:O15"/>
    <mergeCell ref="AQ18:AQ19"/>
    <mergeCell ref="B19:U20"/>
    <mergeCell ref="X20:AQ20"/>
    <mergeCell ref="B21:I23"/>
    <mergeCell ref="J21:J23"/>
    <mergeCell ref="K21:L23"/>
    <mergeCell ref="AM18:AM19"/>
    <mergeCell ref="AN18:AN19"/>
    <mergeCell ref="AO18:AO19"/>
    <mergeCell ref="AP18:AP19"/>
    <mergeCell ref="M21:M23"/>
    <mergeCell ref="N21:N23"/>
    <mergeCell ref="O21:O23"/>
    <mergeCell ref="P21:P23"/>
    <mergeCell ref="AI18:AI19"/>
    <mergeCell ref="B44:G44"/>
    <mergeCell ref="I44:T44"/>
    <mergeCell ref="X44:AC44"/>
    <mergeCell ref="AE44:AP44"/>
    <mergeCell ref="C42:K42"/>
    <mergeCell ref="L42:P42"/>
    <mergeCell ref="Q42:S42"/>
    <mergeCell ref="Y42:AG42"/>
    <mergeCell ref="AH42:AL42"/>
    <mergeCell ref="AM42:AO42"/>
    <mergeCell ref="AG30:AH30"/>
    <mergeCell ref="B33:I33"/>
    <mergeCell ref="K33:L33"/>
    <mergeCell ref="X33:AE33"/>
    <mergeCell ref="AG33:AH33"/>
    <mergeCell ref="AG29:AH29"/>
    <mergeCell ref="AG31:AH31"/>
    <mergeCell ref="B32:I32"/>
    <mergeCell ref="K32:L32"/>
    <mergeCell ref="X32:AE32"/>
    <mergeCell ref="AG32:AH32"/>
    <mergeCell ref="AG24:AH24"/>
    <mergeCell ref="X25:AQ27"/>
    <mergeCell ref="B24:I25"/>
    <mergeCell ref="J24:J25"/>
    <mergeCell ref="K24:L25"/>
    <mergeCell ref="M24:M25"/>
    <mergeCell ref="N24:N25"/>
    <mergeCell ref="O24:O25"/>
    <mergeCell ref="B26:I26"/>
    <mergeCell ref="K26:L26"/>
    <mergeCell ref="B27:U27"/>
    <mergeCell ref="R24:R25"/>
    <mergeCell ref="S24:S25"/>
    <mergeCell ref="T24:T25"/>
    <mergeCell ref="P24:P25"/>
    <mergeCell ref="Q24:Q25"/>
    <mergeCell ref="U24:U25"/>
    <mergeCell ref="X24:AE24"/>
    <mergeCell ref="X41:AQ41"/>
    <mergeCell ref="V41:W41"/>
    <mergeCell ref="J38:L38"/>
    <mergeCell ref="AJ38:AQ38"/>
    <mergeCell ref="B41:U41"/>
    <mergeCell ref="B28:U28"/>
    <mergeCell ref="X28:AQ28"/>
    <mergeCell ref="B29:I29"/>
    <mergeCell ref="K29:L29"/>
    <mergeCell ref="X29:AE29"/>
    <mergeCell ref="N38:U38"/>
    <mergeCell ref="AF38:AH38"/>
    <mergeCell ref="B31:I31"/>
    <mergeCell ref="K31:L31"/>
    <mergeCell ref="X31:AE31"/>
    <mergeCell ref="B34:U34"/>
    <mergeCell ref="X34:AQ34"/>
    <mergeCell ref="J36:K36"/>
    <mergeCell ref="AF36:AG36"/>
    <mergeCell ref="B40:P40"/>
    <mergeCell ref="X40:AL40"/>
    <mergeCell ref="B30:I30"/>
    <mergeCell ref="X30:AE30"/>
    <mergeCell ref="K30:L30"/>
  </mergeCells>
  <phoneticPr fontId="10" type="noConversion"/>
  <printOptions horizontalCentered="1" verticalCentered="1"/>
  <pageMargins left="0.23622047244094491" right="0.19685039370078741" top="0.35433070866141736" bottom="0.23622047244094491" header="0.51181102362204722" footer="0.31496062992125984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65"/>
  <sheetViews>
    <sheetView showOutlineSymbols="0" topLeftCell="A1048576" zoomScale="96" zoomScaleNormal="96" workbookViewId="0">
      <selection activeCell="A1048576" sqref="A1:A1048576"/>
    </sheetView>
  </sheetViews>
  <sheetFormatPr defaultColWidth="9.140625" defaultRowHeight="18.75" customHeight="1" zeroHeight="1" x14ac:dyDescent="0.2"/>
  <cols>
    <col min="1" max="16383" width="9.140625" style="20"/>
    <col min="16384" max="16384" width="8.5703125" style="20" customWidth="1"/>
  </cols>
  <sheetData>
    <row r="1" spans="2:14" ht="18.75" hidden="1" customHeight="1" x14ac:dyDescent="0.2">
      <c r="M1" s="105">
        <f>IF('1'!BR14="M",1,0)</f>
        <v>0</v>
      </c>
      <c r="N1" s="20" t="s">
        <v>106</v>
      </c>
    </row>
    <row r="2" spans="2:14" ht="18.75" hidden="1" customHeight="1" x14ac:dyDescent="0.2">
      <c r="M2" s="105">
        <f>IF('1'!BR14="Ž",1,0)</f>
        <v>0</v>
      </c>
      <c r="N2" s="20" t="s">
        <v>105</v>
      </c>
    </row>
    <row r="3" spans="2:14" ht="18.75" hidden="1" customHeight="1" x14ac:dyDescent="0.2">
      <c r="C3" s="390" t="s">
        <v>104</v>
      </c>
      <c r="D3" s="390"/>
      <c r="E3" s="390" t="s">
        <v>103</v>
      </c>
      <c r="F3" s="390"/>
      <c r="G3" s="390" t="s">
        <v>102</v>
      </c>
      <c r="H3" s="390"/>
      <c r="I3" s="390" t="s">
        <v>101</v>
      </c>
      <c r="J3" s="390"/>
      <c r="K3" s="390" t="s">
        <v>100</v>
      </c>
      <c r="L3" s="390" t="s">
        <v>100</v>
      </c>
      <c r="M3" s="107" t="s">
        <v>99</v>
      </c>
    </row>
    <row r="4" spans="2:14" ht="18.75" hidden="1" customHeight="1" x14ac:dyDescent="0.2">
      <c r="C4" s="105" t="s">
        <v>38</v>
      </c>
      <c r="D4" s="105" t="s">
        <v>98</v>
      </c>
      <c r="E4" s="105" t="s">
        <v>38</v>
      </c>
      <c r="F4" s="105" t="s">
        <v>98</v>
      </c>
      <c r="G4" s="105" t="s">
        <v>38</v>
      </c>
      <c r="H4" s="105" t="s">
        <v>98</v>
      </c>
      <c r="I4" s="105" t="s">
        <v>38</v>
      </c>
      <c r="J4" s="105" t="s">
        <v>98</v>
      </c>
      <c r="K4" s="105" t="s">
        <v>38</v>
      </c>
      <c r="L4" s="105" t="s">
        <v>98</v>
      </c>
      <c r="M4" s="106"/>
    </row>
    <row r="5" spans="2:14" ht="18.75" hidden="1" customHeight="1" x14ac:dyDescent="0.2">
      <c r="C5" s="105">
        <f>IF(C7&gt;D7,1,0)</f>
        <v>0</v>
      </c>
      <c r="E5" s="105">
        <f>IF(E7&gt;F7,1,0)</f>
        <v>0</v>
      </c>
      <c r="G5" s="105">
        <f>IF(G7&gt;H7,1,0)</f>
        <v>0</v>
      </c>
      <c r="I5" s="105">
        <f>IF(I7&gt;J7,1,0)</f>
        <v>0</v>
      </c>
      <c r="K5" s="105">
        <f>IF(K7&gt;L7,1,0)</f>
        <v>0</v>
      </c>
      <c r="M5" s="105">
        <f>SUM(C5:K5)</f>
        <v>0</v>
      </c>
      <c r="N5" s="20" t="s">
        <v>97</v>
      </c>
    </row>
    <row r="6" spans="2:14" ht="18.75" hidden="1" customHeight="1" x14ac:dyDescent="0.2">
      <c r="C6" s="105"/>
      <c r="D6" s="105">
        <f>IF(C7&lt;D7,1,0)</f>
        <v>0</v>
      </c>
      <c r="E6" s="105"/>
      <c r="F6" s="105">
        <f>IF(E7&lt;F7,1,0)</f>
        <v>0</v>
      </c>
      <c r="G6" s="105"/>
      <c r="H6" s="105">
        <f>IF(G7&lt;H7,1,0)</f>
        <v>0</v>
      </c>
      <c r="I6" s="105"/>
      <c r="J6" s="105">
        <f>IF(I7&lt;J7,1,0)</f>
        <v>0</v>
      </c>
      <c r="K6" s="105"/>
      <c r="L6" s="105">
        <f>IF(K7&lt;L7,1,0)</f>
        <v>0</v>
      </c>
      <c r="M6" s="105">
        <f>SUM(C6:L6)</f>
        <v>0</v>
      </c>
      <c r="N6" s="20" t="s">
        <v>96</v>
      </c>
    </row>
    <row r="7" spans="2:14" ht="18.75" hidden="1" customHeight="1" x14ac:dyDescent="0.2">
      <c r="C7" s="105">
        <f>'1'!AK25</f>
        <v>0</v>
      </c>
      <c r="D7" s="105">
        <f>'1'!AO25</f>
        <v>0</v>
      </c>
      <c r="E7" s="105">
        <f>'1'!AR25</f>
        <v>0</v>
      </c>
      <c r="F7" s="105">
        <f>'1'!AV25</f>
        <v>0</v>
      </c>
      <c r="G7" s="105">
        <f>'1'!AY25</f>
        <v>0</v>
      </c>
      <c r="H7" s="105">
        <f>'1'!BC25</f>
        <v>0</v>
      </c>
      <c r="I7" s="105">
        <f>'1'!BF25</f>
        <v>0</v>
      </c>
      <c r="J7" s="105">
        <f>'1'!BJ25</f>
        <v>0</v>
      </c>
      <c r="K7" s="105">
        <f>'1'!BM25</f>
        <v>0</v>
      </c>
      <c r="L7" s="105">
        <f>'1'!BQ25</f>
        <v>0</v>
      </c>
      <c r="M7" s="105">
        <f>'1'!BL22</f>
        <v>0</v>
      </c>
      <c r="N7" s="20" t="s">
        <v>95</v>
      </c>
    </row>
    <row r="8" spans="2:14" ht="18.75" hidden="1" customHeight="1" x14ac:dyDescent="0.2">
      <c r="C8" s="391">
        <f>SUM(C7:D7)</f>
        <v>0</v>
      </c>
      <c r="D8" s="391"/>
      <c r="E8" s="391">
        <f>SUM(E7:F7)</f>
        <v>0</v>
      </c>
      <c r="F8" s="391"/>
      <c r="G8" s="391">
        <f>SUM(G7:H7)</f>
        <v>0</v>
      </c>
      <c r="H8" s="391"/>
      <c r="I8" s="391">
        <f>SUM(I7:J7)</f>
        <v>0</v>
      </c>
      <c r="J8" s="391"/>
      <c r="K8" s="391">
        <f>SUM(K7:L7)</f>
        <v>0</v>
      </c>
      <c r="L8" s="391"/>
      <c r="M8" s="105">
        <f>SUM(C8:K8)</f>
        <v>0</v>
      </c>
      <c r="N8" s="20" t="s">
        <v>94</v>
      </c>
    </row>
    <row r="9" spans="2:14" ht="18.75" hidden="1" customHeight="1" x14ac:dyDescent="0.2">
      <c r="C9" s="391">
        <f>IF(ABS((C7-D7))=2,1,0)</f>
        <v>0</v>
      </c>
      <c r="D9" s="391"/>
      <c r="E9" s="391">
        <f>IF(ABS((E7-F7))=2,1,0)</f>
        <v>0</v>
      </c>
      <c r="F9" s="391"/>
      <c r="G9" s="391">
        <f>IF(ABS((G7-H7))=2,1,0)</f>
        <v>0</v>
      </c>
      <c r="H9" s="391"/>
      <c r="I9" s="391">
        <f>IF(ABS((I7-J7))=2,1,0)</f>
        <v>0</v>
      </c>
      <c r="J9" s="391"/>
      <c r="K9" s="391">
        <f>IF(ABS((K7-L7))=2,1,0)</f>
        <v>0</v>
      </c>
      <c r="L9" s="391"/>
      <c r="M9" s="105">
        <f>SUM(C9:K9)</f>
        <v>0</v>
      </c>
      <c r="N9" s="20" t="s">
        <v>93</v>
      </c>
    </row>
    <row r="10" spans="2:14" ht="18.75" hidden="1" customHeight="1" x14ac:dyDescent="0.2">
      <c r="B10" s="392" t="s">
        <v>86</v>
      </c>
      <c r="C10" s="391">
        <f>IF(C8&gt;=52,1,0)</f>
        <v>0</v>
      </c>
      <c r="D10" s="391"/>
      <c r="E10" s="391">
        <f>IF(E8&gt;=52,1,0)</f>
        <v>0</v>
      </c>
      <c r="F10" s="391"/>
      <c r="G10" s="391">
        <f>IF(G8&gt;=52,1,0)</f>
        <v>0</v>
      </c>
      <c r="H10" s="391"/>
      <c r="I10" s="391">
        <f>IF(I8&gt;=52,1,0)</f>
        <v>0</v>
      </c>
      <c r="J10" s="391"/>
      <c r="K10" s="391">
        <f>IF(K8&gt;=52,1,0)</f>
        <v>0</v>
      </c>
      <c r="L10" s="391"/>
      <c r="M10" s="105">
        <f>SUM(C10:K10)</f>
        <v>0</v>
      </c>
      <c r="N10" s="20" t="s">
        <v>92</v>
      </c>
    </row>
    <row r="11" spans="2:14" ht="18.75" hidden="1" customHeight="1" x14ac:dyDescent="0.2">
      <c r="B11" s="392"/>
      <c r="C11" s="105"/>
      <c r="K11" s="391">
        <f>IF(K8&gt;=34,IF(K8&lt;40,1,0),0)</f>
        <v>0</v>
      </c>
      <c r="L11" s="391"/>
      <c r="M11" s="105">
        <f>SUM(K11:K11)</f>
        <v>0</v>
      </c>
      <c r="N11" s="20" t="s">
        <v>91</v>
      </c>
    </row>
    <row r="12" spans="2:14" ht="18.75" hidden="1" customHeight="1" x14ac:dyDescent="0.2">
      <c r="B12" s="392" t="s">
        <v>85</v>
      </c>
      <c r="C12" s="391">
        <f>IF(C8&gt;=68,1,0)</f>
        <v>0</v>
      </c>
      <c r="D12" s="391"/>
      <c r="E12" s="391">
        <f>IF(E8&gt;=68,1,0)</f>
        <v>0</v>
      </c>
      <c r="F12" s="391"/>
      <c r="G12" s="391">
        <f>IF(G8&gt;=68,1,0)</f>
        <v>0</v>
      </c>
      <c r="H12" s="391"/>
      <c r="I12" s="391">
        <f>IF(I8&gt;=68,1,0)</f>
        <v>0</v>
      </c>
      <c r="J12" s="391"/>
      <c r="K12" s="391">
        <f>IF(K8&gt;=68,1,0)</f>
        <v>0</v>
      </c>
      <c r="L12" s="391"/>
      <c r="M12" s="105">
        <f>SUM(C12:K12)</f>
        <v>0</v>
      </c>
      <c r="N12" s="20" t="s">
        <v>90</v>
      </c>
    </row>
    <row r="13" spans="2:14" ht="18.75" hidden="1" customHeight="1" x14ac:dyDescent="0.2">
      <c r="B13" s="392"/>
      <c r="C13" s="391">
        <f>IF(C8&gt;=58,1,0)</f>
        <v>0</v>
      </c>
      <c r="D13" s="391"/>
      <c r="E13" s="391">
        <f>IF(E8&gt;=58,1,0)</f>
        <v>0</v>
      </c>
      <c r="F13" s="391"/>
      <c r="G13" s="391">
        <f>IF(G8&gt;=58,1,0)</f>
        <v>0</v>
      </c>
      <c r="H13" s="391"/>
      <c r="I13" s="391">
        <f>IF(I8&gt;=58,1,0)</f>
        <v>0</v>
      </c>
      <c r="J13" s="391"/>
      <c r="K13" s="391">
        <f>IF(K8&gt;=58,1,0)</f>
        <v>0</v>
      </c>
      <c r="L13" s="391"/>
      <c r="M13" s="105">
        <f>SUM(C13:K13)</f>
        <v>0</v>
      </c>
      <c r="N13" s="20" t="s">
        <v>89</v>
      </c>
    </row>
    <row r="14" spans="2:14" ht="18.75" hidden="1" customHeight="1" x14ac:dyDescent="0.2">
      <c r="B14" s="392"/>
      <c r="C14" s="105"/>
      <c r="K14" s="391">
        <f>IF(K8&gt;=40,1,0)</f>
        <v>0</v>
      </c>
      <c r="L14" s="391"/>
      <c r="M14" s="105">
        <f>SUM(K14:K14)</f>
        <v>0</v>
      </c>
      <c r="N14" s="20" t="s">
        <v>88</v>
      </c>
    </row>
    <row r="15" spans="2:14" ht="18.75" hidden="1" customHeight="1" x14ac:dyDescent="0.2">
      <c r="B15" s="104" t="s">
        <v>84</v>
      </c>
      <c r="K15" s="391">
        <f>IF(K8&gt;=56,0,0)</f>
        <v>0</v>
      </c>
      <c r="L15" s="391"/>
      <c r="M15" s="105">
        <f>SUM(K15:K15)</f>
        <v>0</v>
      </c>
      <c r="N15" s="20" t="s">
        <v>87</v>
      </c>
    </row>
    <row r="17" spans="2:11" ht="18.75" hidden="1" customHeight="1" x14ac:dyDescent="0.2">
      <c r="C17" s="20">
        <v>140</v>
      </c>
      <c r="D17" s="20">
        <v>146</v>
      </c>
    </row>
    <row r="18" spans="2:11" ht="18.75" hidden="1" customHeight="1" x14ac:dyDescent="0.2">
      <c r="C18" s="20">
        <v>184</v>
      </c>
      <c r="D18" s="20">
        <v>190</v>
      </c>
    </row>
    <row r="19" spans="2:11" ht="18.75" hidden="1" customHeight="1" x14ac:dyDescent="0.2">
      <c r="C19" s="20">
        <v>210</v>
      </c>
      <c r="D19" s="20">
        <v>218</v>
      </c>
      <c r="E19" s="20">
        <v>229</v>
      </c>
    </row>
    <row r="20" spans="2:11" ht="18.75" hidden="1" customHeight="1" x14ac:dyDescent="0.2">
      <c r="C20" s="20">
        <v>73</v>
      </c>
      <c r="D20" s="20">
        <v>78</v>
      </c>
      <c r="F20" s="20">
        <v>76</v>
      </c>
      <c r="G20" s="20">
        <v>82</v>
      </c>
    </row>
    <row r="21" spans="2:11" ht="18.75" hidden="1" customHeight="1" x14ac:dyDescent="0.2">
      <c r="C21" s="20">
        <v>98</v>
      </c>
      <c r="D21" s="20">
        <v>103</v>
      </c>
      <c r="F21" s="20">
        <v>102</v>
      </c>
      <c r="G21" s="20">
        <v>107</v>
      </c>
    </row>
    <row r="22" spans="2:11" ht="18.75" hidden="1" customHeight="1" x14ac:dyDescent="0.2">
      <c r="C22" s="20">
        <v>114</v>
      </c>
      <c r="D22" s="20">
        <v>121</v>
      </c>
      <c r="F22" s="20">
        <v>117</v>
      </c>
      <c r="G22" s="20">
        <v>124</v>
      </c>
      <c r="I22" s="20">
        <v>142</v>
      </c>
    </row>
    <row r="24" spans="2:11" ht="18.75" hidden="1" customHeight="1" x14ac:dyDescent="0.2">
      <c r="B24" s="104" t="s">
        <v>86</v>
      </c>
      <c r="C24" s="20">
        <v>0.1</v>
      </c>
    </row>
    <row r="25" spans="2:11" ht="18.75" hidden="1" customHeight="1" x14ac:dyDescent="0.2">
      <c r="B25" s="104" t="s">
        <v>85</v>
      </c>
      <c r="C25" s="20">
        <v>0.30000000000000004</v>
      </c>
    </row>
    <row r="26" spans="2:11" ht="18.75" hidden="1" customHeight="1" x14ac:dyDescent="0.2">
      <c r="B26" s="104" t="s">
        <v>84</v>
      </c>
      <c r="C26" s="103">
        <v>2</v>
      </c>
    </row>
    <row r="28" spans="2:11" ht="18.75" hidden="1" customHeight="1" x14ac:dyDescent="0.2">
      <c r="B28" s="101" t="s">
        <v>0</v>
      </c>
    </row>
    <row r="29" spans="2:11" ht="18.75" hidden="1" customHeight="1" x14ac:dyDescent="0.2">
      <c r="B29" s="147" t="s">
        <v>83</v>
      </c>
      <c r="C29" s="148">
        <f>IF(SUM(M5:M6)=3,IF(M8&gt;=C17,IF(M8&lt;=D17,C24,0),0),0)</f>
        <v>0</v>
      </c>
      <c r="D29" s="149" t="str">
        <f>"ukupan broj osvojenih poena u rasponu od "&amp;C17&amp;" do "&amp;D17</f>
        <v>ukupan broj osvojenih poena u rasponu od 140 do 146</v>
      </c>
      <c r="E29" s="149"/>
      <c r="F29" s="149"/>
      <c r="G29" s="149"/>
      <c r="H29" s="149"/>
      <c r="I29" s="149"/>
      <c r="J29" s="149"/>
      <c r="K29" s="150"/>
    </row>
    <row r="30" spans="2:11" ht="18.75" hidden="1" customHeight="1" x14ac:dyDescent="0.2">
      <c r="B30" s="151"/>
      <c r="C30" s="152">
        <f>IF(M1&gt;0,IF(SUM(M5:M6)=3,IF(M7&gt;=C20,IF(M7&lt;=D20,C24,0),0),0),IF(M2&gt;0,IF(SUM(M5:M6)=3,IF(M7&gt;=F20,IF(M7&lt;=G20,C24,0),0),0),0))</f>
        <v>0</v>
      </c>
      <c r="D30" s="153" t="str">
        <f>"ukupan traje elektivno - muškarci od "&amp;C20&amp;" do "&amp;D20&amp;" minuta - žene od "&amp;F20&amp;" do "&amp;G20&amp;" minuta."</f>
        <v>ukupan traje elektivno - muškarci od 73 do 78 minuta - žene od 76 do 82 minuta.</v>
      </c>
      <c r="E30" s="153"/>
      <c r="F30" s="153"/>
      <c r="G30" s="153"/>
      <c r="H30" s="153"/>
      <c r="I30" s="153"/>
      <c r="J30" s="153"/>
      <c r="K30" s="154"/>
    </row>
    <row r="31" spans="2:11" ht="18.75" hidden="1" customHeight="1" x14ac:dyDescent="0.2">
      <c r="B31" s="147" t="s">
        <v>82</v>
      </c>
      <c r="C31" s="148">
        <f>IF(SUM(M5:M6)=4,IF(M8&gt;=C18,IF(M8&lt;=D18,C24,0),0),0)</f>
        <v>0</v>
      </c>
      <c r="D31" s="149" t="str">
        <f>"ukupan broj osvojenih poena u rasponu od "&amp;C18&amp;" do "&amp;D18</f>
        <v>ukupan broj osvojenih poena u rasponu od 184 do 190</v>
      </c>
      <c r="E31" s="149"/>
      <c r="F31" s="149"/>
      <c r="G31" s="149"/>
      <c r="H31" s="149"/>
      <c r="I31" s="149"/>
      <c r="J31" s="149"/>
      <c r="K31" s="150"/>
    </row>
    <row r="32" spans="2:11" ht="18.75" hidden="1" customHeight="1" x14ac:dyDescent="0.2">
      <c r="B32" s="156"/>
      <c r="C32" s="157">
        <f>IF(M1&gt;0,IF(SUM(M5:M6)=4,IF(M7&gt;=C21,IF(M7&lt;=D21,C24,0),0),0),IF(M2&gt;0,IF(SUM(M5:M6)=4,IF(M7&gt;=F21,IF(M7&lt;=G21,C24,0),0),0),0))</f>
        <v>0</v>
      </c>
      <c r="D32" s="20" t="str">
        <f>"ukupan traje elektivno - muškarci od "&amp;C21&amp;" do "&amp;D21&amp;" minuta - žene od "&amp;F21&amp;" do "&amp;G21&amp;" minuta."</f>
        <v>ukupan traje elektivno - muškarci od 98 do 103 minuta - žene od 102 do 107 minuta.</v>
      </c>
      <c r="K32" s="158"/>
    </row>
    <row r="33" spans="2:11" ht="18.75" hidden="1" customHeight="1" x14ac:dyDescent="0.2">
      <c r="B33" s="147" t="s">
        <v>80</v>
      </c>
      <c r="C33" s="148">
        <f>IF(SUM(M5:M6)=5,IF(M8&gt;=C19,IF(M8&lt;=D19,C24,0),0),0)</f>
        <v>0</v>
      </c>
      <c r="D33" s="149" t="str">
        <f>"ukupan broj osvojenih poena u rasponu od "&amp;C19&amp;" do "&amp;D19</f>
        <v>ukupan broj osvojenih poena u rasponu od 210 do 218</v>
      </c>
      <c r="E33" s="149"/>
      <c r="F33" s="149"/>
      <c r="G33" s="149"/>
      <c r="H33" s="149"/>
      <c r="I33" s="149"/>
      <c r="J33" s="149"/>
      <c r="K33" s="150"/>
    </row>
    <row r="34" spans="2:11" ht="18.75" hidden="1" customHeight="1" x14ac:dyDescent="0.2">
      <c r="B34" s="156"/>
      <c r="C34" s="157">
        <f>IF(M1&gt;0,IF(SUM(M5:M6)=5,IF(M7&gt;=C22,IF(M7&lt;=D22,C24,0),0),0),IF(M2&gt;0,IF(SUM(M5:M6)=5,IF(M7&gt;=F22,IF(M7&lt;=G22,C24,0),0),0),0))</f>
        <v>0</v>
      </c>
      <c r="D34" s="20" t="str">
        <f>"ukupan traje elektivno - muškarci od "&amp;C22&amp;" do "&amp;D22&amp;" minuta - žene od "&amp;F22&amp;" do "&amp;G22&amp;" minuta."</f>
        <v>ukupan traje elektivno - muškarci od 114 do 121 minuta - žene od 117 do 124 minuta.</v>
      </c>
      <c r="K34" s="158"/>
    </row>
    <row r="35" spans="2:11" ht="18.75" hidden="1" customHeight="1" x14ac:dyDescent="0.2">
      <c r="B35" s="151"/>
      <c r="C35" s="152">
        <f>IF(M11&gt;0,C24,0)</f>
        <v>0</v>
      </c>
      <c r="D35" s="153" t="str">
        <f>"peti set završen rezultatom 18:16, a rezultatom manjim od 21:19"</f>
        <v>peti set završen rezultatom 18:16, a rezultatom manjim od 21:19</v>
      </c>
      <c r="E35" s="153"/>
      <c r="F35" s="153"/>
      <c r="G35" s="153"/>
      <c r="H35" s="153"/>
      <c r="I35" s="153"/>
      <c r="J35" s="153"/>
      <c r="K35" s="154"/>
    </row>
    <row r="37" spans="2:11" ht="18.75" hidden="1" customHeight="1" x14ac:dyDescent="0.2">
      <c r="B37" s="155"/>
      <c r="C37" s="148">
        <f>IF(C52&gt;0,0,IF(M9=2,C24,0))</f>
        <v>0</v>
      </c>
      <c r="D37" s="149" t="str">
        <f>"dva seta završena na razliku od 2 poena, a rezultatom manjim od 30:28"</f>
        <v>dva seta završena na razliku od 2 poena, a rezultatom manjim od 30:28</v>
      </c>
      <c r="E37" s="149"/>
      <c r="F37" s="149"/>
      <c r="G37" s="149"/>
      <c r="H37" s="149"/>
      <c r="I37" s="149"/>
      <c r="J37" s="149"/>
      <c r="K37" s="150"/>
    </row>
    <row r="38" spans="2:11" ht="18.75" hidden="1" customHeight="1" x14ac:dyDescent="0.2">
      <c r="B38" s="151"/>
      <c r="C38" s="152">
        <f>IF(M12&gt;0,0,IF(M10&gt;0,C24,0))</f>
        <v>0</v>
      </c>
      <c r="D38" s="153" t="str">
        <f>"jedan set završen rezultatom 27:25 i više, a manje od 35:33"</f>
        <v>jedan set završen rezultatom 27:25 i više, a manje od 35:33</v>
      </c>
      <c r="E38" s="153"/>
      <c r="F38" s="153"/>
      <c r="G38" s="153"/>
      <c r="H38" s="153"/>
      <c r="I38" s="153"/>
      <c r="J38" s="153"/>
      <c r="K38" s="154"/>
    </row>
    <row r="43" spans="2:11" ht="18.75" hidden="1" customHeight="1" x14ac:dyDescent="0.2">
      <c r="B43" s="101" t="s">
        <v>1</v>
      </c>
    </row>
    <row r="44" spans="2:11" ht="18.75" hidden="1" customHeight="1" x14ac:dyDescent="0.2">
      <c r="B44" s="147" t="s">
        <v>83</v>
      </c>
      <c r="C44" s="148">
        <f>IF(SUM(M5:M6)=3,IF(M8&gt;D17,C25,0),0)</f>
        <v>0</v>
      </c>
      <c r="D44" s="149" t="str">
        <f>"ukupan broj osvojenih poena bude "&amp;D17+1&amp;" i više"</f>
        <v>ukupan broj osvojenih poena bude 147 i više</v>
      </c>
      <c r="E44" s="149"/>
      <c r="F44" s="149"/>
      <c r="G44" s="149"/>
      <c r="H44" s="149"/>
      <c r="I44" s="149"/>
      <c r="J44" s="149"/>
      <c r="K44" s="150"/>
    </row>
    <row r="45" spans="2:11" ht="18.75" hidden="1" customHeight="1" x14ac:dyDescent="0.2">
      <c r="B45" s="151"/>
      <c r="C45" s="152">
        <f>IF(M1&gt;0,IF(SUM(M5:M6)=3,IF(M7&gt;D20,C25,0),0),IF(M2&gt;0,IF(SUM(M5:M6)=3,IF(M7&gt;G20,C25,0),0),0))</f>
        <v>0</v>
      </c>
      <c r="D45" s="153" t="str">
        <f>"ukupan traje elektivno - muškarci od "&amp;D20+1&amp;" minuta i više"&amp;" - žene od "&amp;G20+1&amp;" minuta i više "</f>
        <v xml:space="preserve">ukupan traje elektivno - muškarci od 79 minuta i više - žene od 83 minuta i više </v>
      </c>
      <c r="E45" s="153"/>
      <c r="F45" s="153"/>
      <c r="G45" s="153"/>
      <c r="H45" s="153"/>
      <c r="I45" s="153"/>
      <c r="J45" s="153"/>
      <c r="K45" s="154"/>
    </row>
    <row r="46" spans="2:11" ht="18.75" hidden="1" customHeight="1" x14ac:dyDescent="0.2">
      <c r="B46" s="147" t="s">
        <v>82</v>
      </c>
      <c r="C46" s="148">
        <f>IF(SUM(M5:M6)=4,IF(M8&gt;D18,C25,0),0)</f>
        <v>0</v>
      </c>
      <c r="D46" s="149" t="str">
        <f>"ukupan broj osvojenih poena bude "&amp;D18+1&amp;" i više"</f>
        <v>ukupan broj osvojenih poena bude 191 i više</v>
      </c>
      <c r="E46" s="149"/>
      <c r="F46" s="149"/>
      <c r="G46" s="149"/>
      <c r="H46" s="149"/>
      <c r="I46" s="149"/>
      <c r="J46" s="149"/>
      <c r="K46" s="150"/>
    </row>
    <row r="47" spans="2:11" ht="18.75" hidden="1" customHeight="1" x14ac:dyDescent="0.2">
      <c r="B47" s="151"/>
      <c r="C47" s="152">
        <f>IF(M1&gt;0,IF(SUM(M5:M6)=4,IF(M7&gt;D21,C25,0),0),IF(M2&gt;0,IF(SUM(M5:M6)=4,IF(M7&gt;G21,C25,0),0),0))</f>
        <v>0</v>
      </c>
      <c r="D47" s="153" t="str">
        <f>"ukupan traje elektivno - muškarci od "&amp;D21+1&amp;" minuta i više"&amp;" - žene od "&amp;G21+1&amp;" minuta i više "</f>
        <v xml:space="preserve">ukupan traje elektivno - muškarci od 104 minuta i više - žene od 108 minuta i više </v>
      </c>
      <c r="E47" s="153"/>
      <c r="F47" s="153"/>
      <c r="G47" s="153"/>
      <c r="H47" s="153"/>
      <c r="I47" s="153"/>
      <c r="J47" s="153"/>
      <c r="K47" s="154"/>
    </row>
    <row r="48" spans="2:11" ht="18.75" hidden="1" customHeight="1" x14ac:dyDescent="0.2">
      <c r="B48" s="147" t="s">
        <v>80</v>
      </c>
      <c r="C48" s="148">
        <f>IF(SUM(M5:M6)=5,IF(M8&gt;D19,IF(M8&lt;=E19,C25,0),0),0)</f>
        <v>0</v>
      </c>
      <c r="D48" s="149" t="str">
        <f>"ukupan broj osvojenih poena u rasponu od "&amp;D19+1&amp;" do "&amp;E19</f>
        <v>ukupan broj osvojenih poena u rasponu od 219 do 229</v>
      </c>
      <c r="E48" s="149"/>
      <c r="F48" s="149"/>
      <c r="G48" s="149"/>
      <c r="H48" s="149"/>
      <c r="I48" s="149"/>
      <c r="J48" s="149"/>
      <c r="K48" s="150"/>
    </row>
    <row r="49" spans="2:11" ht="18.75" hidden="1" customHeight="1" x14ac:dyDescent="0.2">
      <c r="B49" s="151"/>
      <c r="C49" s="152">
        <f>IF(M1&gt;0,IF(SUM(M5:M6)=5,IF(M7&gt;D22,IF(M7&lt;=I22,C25,0),0),0),IF(M2&gt;0,IF(SUM(M5:M6)=5,IF(M7&gt;G22,IF(M7&lt;=I22,C25,0),0),0),0))</f>
        <v>0</v>
      </c>
      <c r="D49" s="153" t="str">
        <f>"ukupan traje elektivno - muškarci od "&amp;D22+1&amp;" do "&amp;I22&amp;" minuta - žene od "&amp;G22+1&amp;" do "&amp;I22&amp;" minuta."</f>
        <v>ukupan traje elektivno - muškarci od 122 do 142 minuta - žene od 125 do 142 minuta.</v>
      </c>
      <c r="E49" s="153"/>
      <c r="F49" s="153"/>
      <c r="G49" s="153"/>
      <c r="H49" s="153"/>
      <c r="I49" s="153"/>
      <c r="J49" s="153"/>
      <c r="K49" s="154"/>
    </row>
    <row r="51" spans="2:11" ht="18.75" hidden="1" customHeight="1" x14ac:dyDescent="0.2">
      <c r="B51" s="155"/>
      <c r="C51" s="148">
        <f>IF(M9&gt;=3,C25,0)</f>
        <v>0</v>
      </c>
      <c r="D51" s="149" t="str">
        <f>"najmanje tri seta završena na razliku od 2 poena"</f>
        <v>najmanje tri seta završena na razliku od 2 poena</v>
      </c>
      <c r="E51" s="149"/>
      <c r="F51" s="149"/>
      <c r="G51" s="149"/>
      <c r="H51" s="149"/>
      <c r="I51" s="149"/>
      <c r="J51" s="149"/>
      <c r="K51" s="150"/>
    </row>
    <row r="52" spans="2:11" ht="18.75" hidden="1" customHeight="1" x14ac:dyDescent="0.2">
      <c r="B52" s="156"/>
      <c r="C52" s="157">
        <f>IF(M13&gt;0,IF(M9&gt;0,C25,0),0)</f>
        <v>0</v>
      </c>
      <c r="D52" s="20" t="str">
        <f>"jedan set završen rezultatom 30:28 i više i najmenje jedan set na razliku"</f>
        <v>jedan set završen rezultatom 30:28 i više i najmenje jedan set na razliku</v>
      </c>
      <c r="K52" s="158"/>
    </row>
    <row r="53" spans="2:11" ht="18.75" hidden="1" customHeight="1" x14ac:dyDescent="0.2">
      <c r="B53" s="156"/>
      <c r="C53" s="157">
        <f>IF(M12&gt;0,C25,0)</f>
        <v>0</v>
      </c>
      <c r="D53" s="20" t="str">
        <f>"jedan set završen rezultatom 35:33"</f>
        <v>jedan set završen rezultatom 35:33</v>
      </c>
      <c r="K53" s="158"/>
    </row>
    <row r="54" spans="2:11" ht="18.75" hidden="1" customHeight="1" x14ac:dyDescent="0.2">
      <c r="B54" s="151"/>
      <c r="C54" s="152">
        <f>IF(M14&gt;0,C25,0)</f>
        <v>0</v>
      </c>
      <c r="D54" s="153" t="str">
        <f>"peti set završen rezultatom 21:19"</f>
        <v>peti set završen rezultatom 21:19</v>
      </c>
      <c r="E54" s="153"/>
      <c r="F54" s="153"/>
      <c r="G54" s="153"/>
      <c r="H54" s="153"/>
      <c r="I54" s="153"/>
      <c r="J54" s="153"/>
      <c r="K54" s="154"/>
    </row>
    <row r="55" spans="2:11" ht="18.75" hidden="1" customHeight="1" x14ac:dyDescent="0.2">
      <c r="C55" s="102"/>
      <c r="D55" s="101"/>
    </row>
    <row r="58" spans="2:11" ht="18.75" hidden="1" customHeight="1" x14ac:dyDescent="0.2">
      <c r="B58" s="101" t="s">
        <v>81</v>
      </c>
    </row>
    <row r="59" spans="2:11" ht="18.75" hidden="1" customHeight="1" x14ac:dyDescent="0.2">
      <c r="B59" s="147" t="s">
        <v>80</v>
      </c>
      <c r="C59" s="148">
        <f>IF(SUM(M5:M6)=5,IF(M8&gt;E19,C26,0),0)</f>
        <v>0</v>
      </c>
      <c r="D59" s="149" t="str">
        <f>"ukupan broj osvojenih poena bude "&amp;E19+1&amp;" i više"</f>
        <v>ukupan broj osvojenih poena bude 230 i više</v>
      </c>
      <c r="E59" s="149"/>
      <c r="F59" s="149"/>
      <c r="G59" s="149"/>
      <c r="H59" s="149"/>
      <c r="I59" s="149"/>
      <c r="J59" s="149"/>
      <c r="K59" s="150"/>
    </row>
    <row r="60" spans="2:11" ht="18.75" hidden="1" customHeight="1" x14ac:dyDescent="0.2">
      <c r="B60" s="156"/>
      <c r="C60" s="157">
        <f>IF(SUM(M5:M6)=5,IF(M7&gt;I22,C26,0),0)</f>
        <v>0</v>
      </c>
      <c r="D60" s="20" t="str">
        <f>"ukupan traje elektivno preko "&amp;I22&amp;" minuta."</f>
        <v>ukupan traje elektivno preko 142 minuta.</v>
      </c>
      <c r="K60" s="158"/>
    </row>
    <row r="61" spans="2:11" ht="18.75" hidden="1" customHeight="1" x14ac:dyDescent="0.2">
      <c r="B61" s="156"/>
      <c r="C61" s="157">
        <f>IF(M9=5,C26,0)</f>
        <v>0</v>
      </c>
      <c r="D61" s="20" t="str">
        <f>"svi setovi završeni na razliku od 2 poena"</f>
        <v>svi setovi završeni na razliku od 2 poena</v>
      </c>
      <c r="K61" s="158"/>
    </row>
    <row r="62" spans="2:11" ht="18.75" hidden="1" customHeight="1" x14ac:dyDescent="0.2">
      <c r="B62" s="156"/>
      <c r="C62" s="152">
        <f>IF(M15&gt;0,C26,0)</f>
        <v>0</v>
      </c>
      <c r="D62" s="153" t="str">
        <f>"peti set završen rezultatom 29:27"</f>
        <v>peti set završen rezultatom 29:27</v>
      </c>
      <c r="E62" s="153"/>
      <c r="F62" s="153"/>
      <c r="G62" s="153"/>
      <c r="H62" s="153"/>
      <c r="I62" s="153"/>
      <c r="K62" s="158"/>
    </row>
    <row r="63" spans="2:11" ht="18.75" hidden="1" customHeight="1" x14ac:dyDescent="0.2">
      <c r="B63" s="151"/>
      <c r="C63" s="159">
        <f>IF(SUM(C59:C62)&gt;0,C26,0)</f>
        <v>0</v>
      </c>
      <c r="D63" s="160" t="str">
        <f>"bilo koji ili sav četiri od ovih uslova nosi ukupno 2,00 boda"</f>
        <v>bilo koji ili sav četiri od ovih uslova nosi ukupno 2,00 boda</v>
      </c>
      <c r="E63" s="160"/>
      <c r="F63" s="160"/>
      <c r="G63" s="160"/>
      <c r="H63" s="160"/>
      <c r="I63" s="160"/>
      <c r="J63" s="161"/>
      <c r="K63" s="162"/>
    </row>
    <row r="65" spans="3:14" ht="18.75" hidden="1" customHeight="1" x14ac:dyDescent="0.2">
      <c r="C65" s="393">
        <f>IF(C63&gt;1,C26,SUM(C29:C38)+SUM(C44:C54))</f>
        <v>0</v>
      </c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</row>
  </sheetData>
  <sheetProtection selectLockedCells="1" selectUnlockedCells="1"/>
  <mergeCells count="36">
    <mergeCell ref="K15:L15"/>
    <mergeCell ref="C65:N65"/>
    <mergeCell ref="K10:L10"/>
    <mergeCell ref="K11:L11"/>
    <mergeCell ref="B12:B14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K14:L14"/>
    <mergeCell ref="K8:L8"/>
    <mergeCell ref="B10:B11"/>
    <mergeCell ref="C10:D10"/>
    <mergeCell ref="E10:F10"/>
    <mergeCell ref="G10:H10"/>
    <mergeCell ref="I10:J10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C3:D3"/>
    <mergeCell ref="E3:F3"/>
    <mergeCell ref="G3:H3"/>
    <mergeCell ref="I3:J3"/>
    <mergeCell ref="K3:L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'1'!Print_Area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Mirsad Čubro</cp:lastModifiedBy>
  <cp:lastPrinted>2019-10-01T19:27:42Z</cp:lastPrinted>
  <dcterms:created xsi:type="dcterms:W3CDTF">2014-01-31T07:44:07Z</dcterms:created>
  <dcterms:modified xsi:type="dcterms:W3CDTF">2023-10-04T19:20:49Z</dcterms:modified>
</cp:coreProperties>
</file>