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160" activeTab="0"/>
  </bookViews>
  <sheets>
    <sheet name="1" sheetId="1" r:id="rId1"/>
    <sheet name="2" sheetId="2" r:id="rId2"/>
    <sheet name="3" sheetId="3" state="hidden" r:id="rId3"/>
  </sheets>
  <definedNames>
    <definedName name="_xlnm.Print_Area" localSheetId="0">'1'!$B$2:$BT$50</definedName>
    <definedName name="_xlnm.Print_Area" localSheetId="1">'2'!$A$2:$AQ$44</definedName>
  </definedNames>
  <calcPr fullCalcOnLoad="1"/>
</workbook>
</file>

<file path=xl/sharedStrings.xml><?xml version="1.0" encoding="utf-8"?>
<sst xmlns="http://schemas.openxmlformats.org/spreadsheetml/2006/main" count="380" uniqueCount="253">
  <si>
    <t>NORMALNA</t>
  </si>
  <si>
    <t>TEŠKA</t>
  </si>
  <si>
    <t>Dodatne napomene</t>
  </si>
  <si>
    <t>I sudija</t>
  </si>
  <si>
    <t>Izvještaj kontrolora suđenja</t>
  </si>
  <si>
    <t>Naziv takmičenja</t>
  </si>
  <si>
    <t>-</t>
  </si>
  <si>
    <t>(Domaćin)</t>
  </si>
  <si>
    <t>(Gost)</t>
  </si>
  <si>
    <t>Datum</t>
  </si>
  <si>
    <t>Sat</t>
  </si>
  <si>
    <t>II sudija</t>
  </si>
  <si>
    <t>/</t>
  </si>
  <si>
    <t>(Mjesto odigravanja)</t>
  </si>
  <si>
    <t>(Hala - dvorana)</t>
  </si>
  <si>
    <t>:</t>
  </si>
  <si>
    <t>Rezultat po setovima</t>
  </si>
  <si>
    <t>Osvojeni poeni</t>
  </si>
  <si>
    <t>Trajanje utakmice</t>
  </si>
  <si>
    <t>Funkcija</t>
  </si>
  <si>
    <t>Mjesto</t>
  </si>
  <si>
    <t>I sudija:</t>
  </si>
  <si>
    <t>Zapisničar:</t>
  </si>
  <si>
    <t>Pom. zapisničara:</t>
  </si>
  <si>
    <t>Linijski sudija 1:</t>
  </si>
  <si>
    <t>ZAVRŠNO VREDNOVANJE SUĐENJA - broj poena:</t>
  </si>
  <si>
    <t>Linijski sudija 2:</t>
  </si>
  <si>
    <t>Linijski sudija 3:</t>
  </si>
  <si>
    <t>Prvi sudija</t>
  </si>
  <si>
    <t>Drugi sudija</t>
  </si>
  <si>
    <t>Linijski sudija 4:</t>
  </si>
  <si>
    <t>Primjedbe / pohvale za rad zapisničara i linijskih sudija:</t>
  </si>
  <si>
    <t>Kontrolor suđenja</t>
  </si>
  <si>
    <t>Ovjera / potpis kontrolora suđenja</t>
  </si>
  <si>
    <t>PRVI SUDIJA</t>
  </si>
  <si>
    <t>А</t>
  </si>
  <si>
    <t>B</t>
  </si>
  <si>
    <t>C</t>
  </si>
  <si>
    <t>D</t>
  </si>
  <si>
    <t>E</t>
  </si>
  <si>
    <t>F</t>
  </si>
  <si>
    <t>DRUGI SUDIJA</t>
  </si>
  <si>
    <t>A</t>
  </si>
  <si>
    <t>Sudijske tehnike i mehanika</t>
  </si>
  <si>
    <t>Obraćanje pažnje na mrežu i srednju liniju</t>
  </si>
  <si>
    <t>Saradnja i podrška prvom sudiji</t>
  </si>
  <si>
    <t>Pozicija / Kordinacija pokreta / Aktivnost</t>
  </si>
  <si>
    <t>Sudijski znaci</t>
  </si>
  <si>
    <t>Saradnja sa zapisničarem</t>
  </si>
  <si>
    <t>Znanje, interpretacija i primjena pravila</t>
  </si>
  <si>
    <t>Procjena kontakta sa loptom, dosljednost, konstantnost, adekvatnost</t>
  </si>
  <si>
    <t>Procjena situacija na mreži (napad,blok...)</t>
  </si>
  <si>
    <t>Snalaženje u neobičnim situacijama</t>
  </si>
  <si>
    <t>Snalaženje u prekidima igre</t>
  </si>
  <si>
    <t>Odnos sa ekipama</t>
  </si>
  <si>
    <t>Odnos prema manjim prekršajima i sankcijama</t>
  </si>
  <si>
    <t>Kontrola klupa i zona za zagrijavanje</t>
  </si>
  <si>
    <t>Tretiranje neosnovanih zahtjeva i odugovlačenje</t>
  </si>
  <si>
    <t>Kontakt sa ekipama</t>
  </si>
  <si>
    <t>Generalni odnos prema ekipama</t>
  </si>
  <si>
    <t>Personalnost i vođenje utakmica</t>
  </si>
  <si>
    <t>Profesionalna pojava / Predstavljanje</t>
  </si>
  <si>
    <t>Govor tijela / Napetost / Koncentracija</t>
  </si>
  <si>
    <t>Suverenost / Vođstvo / Vođenje kriznih situacija</t>
  </si>
  <si>
    <t>Osjećaj za utakmicu / Kredibilitet / Prihvatanje od strane ekipa</t>
  </si>
  <si>
    <t>UKUPAN BROJ POENA:</t>
  </si>
  <si>
    <t>=</t>
  </si>
  <si>
    <t>+</t>
  </si>
  <si>
    <t>Plus</t>
  </si>
  <si>
    <t>Minus    →    →    →</t>
  </si>
  <si>
    <t>poena.</t>
  </si>
  <si>
    <t>Potpis prvog sudije:</t>
  </si>
  <si>
    <t>Potpis drugog sudije:</t>
  </si>
  <si>
    <t>Grad</t>
  </si>
  <si>
    <t>Protokol</t>
  </si>
  <si>
    <t>Pozicija i druge situacije</t>
  </si>
  <si>
    <t>Ritam zvižduka - prikupljanje informacija</t>
  </si>
  <si>
    <t>Timski rad sa drugim sudijom</t>
  </si>
  <si>
    <t>Timski rad sa linijskim sudijama</t>
  </si>
  <si>
    <t>Dodatne napomene: (Razlog ocjena u poljima A, D, E i F)</t>
  </si>
  <si>
    <t>3:2</t>
  </si>
  <si>
    <t>VRLO TEŠKA</t>
  </si>
  <si>
    <t>3:1</t>
  </si>
  <si>
    <t>3:0</t>
  </si>
  <si>
    <t>VT</t>
  </si>
  <si>
    <t>T</t>
  </si>
  <si>
    <t>N</t>
  </si>
  <si>
    <t>*************peti set završen rezultatom 29:27 i više</t>
  </si>
  <si>
    <t>************peti set završen rezultatom 21:19 i više</t>
  </si>
  <si>
    <t>***********broj setova sa završenim rezultatom 30:28 i više</t>
  </si>
  <si>
    <t>**********broj setova sa završenim rezultatom 35:33 i više</t>
  </si>
  <si>
    <t>*********peti set završen rezultatom 18:16 i više</t>
  </si>
  <si>
    <t>********broj setova sa završenim rezultatom 27:25 i više</t>
  </si>
  <si>
    <t>*******ukupno setova zavrsenih na razliku</t>
  </si>
  <si>
    <t>******ukupan broj osvojenih poena</t>
  </si>
  <si>
    <t>*****efektivno trajanje utakmice</t>
  </si>
  <si>
    <t>****osvojio setova gost</t>
  </si>
  <si>
    <t>***osvojio setova domaćin</t>
  </si>
  <si>
    <t>G</t>
  </si>
  <si>
    <t>UKUPNO</t>
  </si>
  <si>
    <t>Peti set</t>
  </si>
  <si>
    <t>Četvrti set</t>
  </si>
  <si>
    <t>Treći set</t>
  </si>
  <si>
    <t>Drugi set</t>
  </si>
  <si>
    <t>Prvi set</t>
  </si>
  <si>
    <t>**Žene</t>
  </si>
  <si>
    <t>*Muškarci</t>
  </si>
  <si>
    <t>Prezime i ime</t>
  </si>
  <si>
    <t>Faza takmičenja</t>
  </si>
  <si>
    <t>KUP BiH</t>
  </si>
  <si>
    <t>Kolo</t>
  </si>
  <si>
    <t>MLAĐE KATEGORIJE OS BiH</t>
  </si>
  <si>
    <t>PREMIJER LIGA OS BiH</t>
  </si>
  <si>
    <t>Klubovi</t>
  </si>
  <si>
    <t>ŽOK"BIMAL-JEDINSTVO", Brčko</t>
  </si>
  <si>
    <t>ŽOK"GACKO", Gacko</t>
  </si>
  <si>
    <t>OK"KULA-GRADAČAC", Gradačac</t>
  </si>
  <si>
    <t>OK"SLOBODA", Tuzla</t>
  </si>
  <si>
    <t>OK"GORAŽDE", Goražde</t>
  </si>
  <si>
    <t>UOK"BANJALUKA VOLEJ", Banja Luka</t>
  </si>
  <si>
    <t>OK"MLADOST", Brčko</t>
  </si>
  <si>
    <t>OK"KAKANJ 78", Kakanj</t>
  </si>
  <si>
    <t>MOK"JEDINSTVO", Brčko</t>
  </si>
  <si>
    <t>HOK"DOMALJEVAC", Domaljevac</t>
  </si>
  <si>
    <t>OK"BORAC", Banja Luka</t>
  </si>
  <si>
    <t>OK"MAGLIĆ", Foča</t>
  </si>
  <si>
    <t>Mjesto odigravanja</t>
  </si>
  <si>
    <t>Sportska dvorana</t>
  </si>
  <si>
    <t>Sudije</t>
  </si>
  <si>
    <t>ABADŽIJA ADNAN</t>
  </si>
  <si>
    <t>ILIJAŠ</t>
  </si>
  <si>
    <t>KOLOŠ ADNAN</t>
  </si>
  <si>
    <t>SARAJEVO</t>
  </si>
  <si>
    <t>MUZUR ADNAN</t>
  </si>
  <si>
    <t>HRASNICA</t>
  </si>
  <si>
    <t>TUZLA</t>
  </si>
  <si>
    <t>MUSLIĆ ALMIR</t>
  </si>
  <si>
    <t>BIHAĆ</t>
  </si>
  <si>
    <t>MUJKIĆ ARMIN</t>
  </si>
  <si>
    <t>ZENICA</t>
  </si>
  <si>
    <t>SMOLIĆ DAVOR</t>
  </si>
  <si>
    <t>GRADIŠKA</t>
  </si>
  <si>
    <t>VIDOVIĆ DIJANA</t>
  </si>
  <si>
    <t>MODRIČA</t>
  </si>
  <si>
    <t>PALE</t>
  </si>
  <si>
    <t>BEGOVIĆ EDIN</t>
  </si>
  <si>
    <t>HUSEJNOVIĆ JASMIN</t>
  </si>
  <si>
    <t>TURANJANIN JOVICA</t>
  </si>
  <si>
    <t>BANJA LUKA</t>
  </si>
  <si>
    <t>JOVANOVIĆ LJILJANA</t>
  </si>
  <si>
    <t>MRKONJIĆ GRAD</t>
  </si>
  <si>
    <t>NIKOLIĆ MILAN</t>
  </si>
  <si>
    <t>BRČKO</t>
  </si>
  <si>
    <t>ILIĆ MIODRAG</t>
  </si>
  <si>
    <t>LJUBINJE</t>
  </si>
  <si>
    <t>ČOLIĆ MIROSLAV</t>
  </si>
  <si>
    <t>BAŠIĆ MIRZA</t>
  </si>
  <si>
    <t>LUKAVAC</t>
  </si>
  <si>
    <t>OVUKA SINIŠA</t>
  </si>
  <si>
    <t>KUZMANOVIĆ SLAVIŠA</t>
  </si>
  <si>
    <t>JAKIŠA ZDRAVKO</t>
  </si>
  <si>
    <t>ČAPLJINA</t>
  </si>
  <si>
    <t>Kontrolori</t>
  </si>
  <si>
    <t>ROŽAJAC ADEM</t>
  </si>
  <si>
    <t>SOFTIĆ FARUK</t>
  </si>
  <si>
    <t>MARIĆ MILENKO</t>
  </si>
  <si>
    <t>KARADEGLIJA NEBOJŠA</t>
  </si>
  <si>
    <t>MULAOSMANOVIĆ NIHAD</t>
  </si>
  <si>
    <t>GRUJIĆ RANKO</t>
  </si>
  <si>
    <t>KEROVIĆ ŽELJKO</t>
  </si>
  <si>
    <t>BREZA</t>
  </si>
  <si>
    <t>ZVORNIK</t>
  </si>
  <si>
    <t>LOPARE</t>
  </si>
  <si>
    <t>GAVRIĆ ZORAN</t>
  </si>
  <si>
    <t>Ž</t>
  </si>
  <si>
    <t>M</t>
  </si>
  <si>
    <t xml:space="preserve">Uzrast </t>
  </si>
  <si>
    <t>Pol</t>
  </si>
  <si>
    <t>Uzrast</t>
  </si>
  <si>
    <t>PECIKOZA PREDRAG</t>
  </si>
  <si>
    <t>DOBOJ</t>
  </si>
  <si>
    <t>KOZIĆ NIKOLA</t>
  </si>
  <si>
    <t>Obavezni parametri</t>
  </si>
  <si>
    <t>uzrast</t>
  </si>
  <si>
    <t>trajanje utakmice</t>
  </si>
  <si>
    <t>rezultat u setovima</t>
  </si>
  <si>
    <t>težina utakmice</t>
  </si>
  <si>
    <t>GORAŽDE</t>
  </si>
  <si>
    <t>GACKO</t>
  </si>
  <si>
    <t>KAKANJ</t>
  </si>
  <si>
    <t>FOČA</t>
  </si>
  <si>
    <t>BIJELJINA</t>
  </si>
  <si>
    <t>JU"GIMNAZIJA"</t>
  </si>
  <si>
    <t>KSC"GACKO"</t>
  </si>
  <si>
    <t>KSC"MODRIČA"</t>
  </si>
  <si>
    <t>JU SC"BORIK"</t>
  </si>
  <si>
    <t>JU KSC"KAKANJ"</t>
  </si>
  <si>
    <t>GSD"FOČA"</t>
  </si>
  <si>
    <t>GRADSKA DVORANA "MIRSAD HURIĆ"</t>
  </si>
  <si>
    <t>LIGA</t>
  </si>
  <si>
    <t>FINALNI TURNIR</t>
  </si>
  <si>
    <t>ČETVRTFINALE</t>
  </si>
  <si>
    <t>POLUFINALE</t>
  </si>
  <si>
    <t>FINALE</t>
  </si>
  <si>
    <t>SENIORKE</t>
  </si>
  <si>
    <t>SENIORI</t>
  </si>
  <si>
    <t>JUNIORKE</t>
  </si>
  <si>
    <t>JUNIORI</t>
  </si>
  <si>
    <t>KADETKINJE</t>
  </si>
  <si>
    <t>KADETI</t>
  </si>
  <si>
    <t>PIONIRKE</t>
  </si>
  <si>
    <t>PIONIRI</t>
  </si>
  <si>
    <t>Potvrđujem da sam ocjenjen/a sa :</t>
  </si>
  <si>
    <t>SKPC"MEJDAN"</t>
  </si>
  <si>
    <t>SD"LUKAVAC"</t>
  </si>
  <si>
    <t>OK"RADNIK", Bijeljina</t>
  </si>
  <si>
    <t>SD"FILIP VIŠNJIĆ"</t>
  </si>
  <si>
    <t>ŽOK"SMEČ" Lukavac</t>
  </si>
  <si>
    <t>OSMIĆ MURIS</t>
  </si>
  <si>
    <t>CVIJANOVIĆ SRĐAN</t>
  </si>
  <si>
    <t>RADONČIĆ SAMIR</t>
  </si>
  <si>
    <t>ORAŠJE</t>
  </si>
  <si>
    <t>HASKAJ NERMINA</t>
  </si>
  <si>
    <t>IMAMOVIĆ NEDŽAD</t>
  </si>
  <si>
    <t>KALESIJA</t>
  </si>
  <si>
    <t>Broj utakmice</t>
  </si>
  <si>
    <t>OK"HE NA DRINI", Višegrad</t>
  </si>
  <si>
    <t>OK"INOVA", Banja Luka</t>
  </si>
  <si>
    <t>OK"MODRIČA", Modriča</t>
  </si>
  <si>
    <t>OK"BOSNA", Sarajevo</t>
  </si>
  <si>
    <t>SD"SKENDERIJA"</t>
  </si>
  <si>
    <t>SD"FRA MARTINA NEDIĆA"</t>
  </si>
  <si>
    <t>GRADAČAC</t>
  </si>
  <si>
    <t>OŠ"GRADAČAČKI SAJAM"</t>
  </si>
  <si>
    <t>VIŠEGRAD</t>
  </si>
  <si>
    <t>ČANČAR MILENA</t>
  </si>
  <si>
    <t>ANTUNOVIĆ PREDRAG</t>
  </si>
  <si>
    <t>ČELIKOVIĆ ARMIN</t>
  </si>
  <si>
    <t>Minuta</t>
  </si>
  <si>
    <t>OS BiH  2019</t>
  </si>
  <si>
    <t>MINI LIGA</t>
  </si>
  <si>
    <t>POLUFINALNE</t>
  </si>
  <si>
    <t>FINALNE</t>
  </si>
  <si>
    <t>OS BIH 2019</t>
  </si>
  <si>
    <t>ZA TREĆE MJESTO</t>
  </si>
  <si>
    <t>OMEROVIĆ ASAD</t>
  </si>
  <si>
    <t>OK"NOVI GRAD", Sarajevo</t>
  </si>
  <si>
    <t>GSD"VIŠEGRAD"</t>
  </si>
  <si>
    <t>OK"TEMPO", Ražljevo</t>
  </si>
  <si>
    <t>RAŽLJEVO</t>
  </si>
  <si>
    <t>SD"PRVE OSNOVNE ŠKOLE"</t>
  </si>
  <si>
    <t>HASANIĆ ŠEFKA</t>
  </si>
  <si>
    <t>MAGLAJ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</si>
</sst>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0.0"/>
    <numFmt numFmtId="168" formatCode="00\.00"/>
    <numFmt numFmtId="169" formatCode="000"/>
    <numFmt numFmtId="170" formatCode="000\ &quot;minuta&quot;"/>
    <numFmt numFmtId="171" formatCode="00\ &quot;minuta&quot;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2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/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double">
        <color indexed="8"/>
      </right>
      <top style="thin">
        <color indexed="8"/>
      </top>
      <bottom style="thick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/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/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/>
      <right style="double">
        <color indexed="8"/>
      </right>
      <top/>
      <bottom/>
    </border>
    <border>
      <left/>
      <right/>
      <top style="medium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/>
    </border>
    <border>
      <left style="double">
        <color indexed="8"/>
      </left>
      <right style="double">
        <color indexed="8"/>
      </right>
      <top style="thick">
        <color indexed="8"/>
      </top>
      <bottom style="thin"/>
    </border>
    <border>
      <left/>
      <right style="thin">
        <color indexed="8"/>
      </right>
      <top style="thick">
        <color indexed="8"/>
      </top>
      <bottom style="thin"/>
    </border>
    <border>
      <left style="medium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ck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ck">
        <color indexed="8"/>
      </right>
      <top/>
      <bottom/>
    </border>
    <border>
      <left/>
      <right style="medium">
        <color indexed="8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double">
        <color indexed="8"/>
      </right>
      <top/>
      <bottom style="thick">
        <color indexed="8"/>
      </bottom>
    </border>
    <border>
      <left style="thin">
        <color indexed="8"/>
      </left>
      <right style="medium">
        <color indexed="8"/>
      </right>
      <top/>
      <bottom style="thick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n">
        <color indexed="8"/>
      </left>
      <right style="double">
        <color indexed="8"/>
      </right>
      <top style="thick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10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35" xfId="0" applyNumberFormat="1" applyFont="1" applyFill="1" applyBorder="1" applyAlignment="1" applyProtection="1">
      <alignment vertical="center"/>
      <protection locked="0"/>
    </xf>
    <xf numFmtId="0" fontId="3" fillId="0" borderId="36" xfId="0" applyNumberFormat="1" applyFont="1" applyFill="1" applyBorder="1" applyAlignment="1" applyProtection="1">
      <alignment vertical="center"/>
      <protection locked="0"/>
    </xf>
    <xf numFmtId="0" fontId="3" fillId="0" borderId="37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39" xfId="0" applyNumberFormat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40" xfId="0" applyNumberFormat="1" applyBorder="1" applyAlignment="1" applyProtection="1">
      <alignment vertical="center"/>
      <protection hidden="1"/>
    </xf>
    <xf numFmtId="0" fontId="0" fillId="0" borderId="41" xfId="0" applyNumberFormat="1" applyBorder="1" applyAlignment="1" applyProtection="1">
      <alignment vertical="center"/>
      <protection hidden="1"/>
    </xf>
    <xf numFmtId="0" fontId="0" fillId="0" borderId="42" xfId="0" applyNumberFormat="1" applyBorder="1" applyAlignment="1" applyProtection="1">
      <alignment vertical="center"/>
      <protection hidden="1"/>
    </xf>
    <xf numFmtId="0" fontId="0" fillId="0" borderId="43" xfId="0" applyNumberFormat="1" applyBorder="1" applyAlignment="1" applyProtection="1">
      <alignment vertical="center"/>
      <protection hidden="1"/>
    </xf>
    <xf numFmtId="0" fontId="0" fillId="0" borderId="44" xfId="0" applyNumberFormat="1" applyBorder="1" applyAlignment="1" applyProtection="1">
      <alignment vertical="center"/>
      <protection hidden="1"/>
    </xf>
    <xf numFmtId="0" fontId="0" fillId="0" borderId="39" xfId="0" applyNumberForma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0" fillId="0" borderId="40" xfId="0" applyNumberFormat="1" applyFill="1" applyBorder="1" applyAlignment="1" applyProtection="1">
      <alignment vertical="center"/>
      <protection hidden="1"/>
    </xf>
    <xf numFmtId="0" fontId="0" fillId="0" borderId="41" xfId="0" applyNumberFormat="1" applyFill="1" applyBorder="1" applyAlignment="1" applyProtection="1">
      <alignment vertical="center"/>
      <protection hidden="1"/>
    </xf>
    <xf numFmtId="0" fontId="0" fillId="0" borderId="42" xfId="0" applyNumberFormat="1" applyFill="1" applyBorder="1" applyAlignment="1" applyProtection="1">
      <alignment vertical="center"/>
      <protection hidden="1"/>
    </xf>
    <xf numFmtId="0" fontId="0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NumberFormat="1" applyFill="1" applyBorder="1" applyAlignment="1" applyProtection="1">
      <alignment vertical="center"/>
      <protection hidden="1"/>
    </xf>
    <xf numFmtId="0" fontId="0" fillId="0" borderId="44" xfId="0" applyNumberFormat="1" applyFill="1" applyBorder="1" applyAlignment="1" applyProtection="1">
      <alignment vertical="center"/>
      <protection hidden="1"/>
    </xf>
    <xf numFmtId="0" fontId="3" fillId="0" borderId="45" xfId="0" applyNumberFormat="1" applyFont="1" applyBorder="1" applyAlignment="1" applyProtection="1">
      <alignment vertical="center"/>
      <protection hidden="1"/>
    </xf>
    <xf numFmtId="0" fontId="0" fillId="0" borderId="46" xfId="0" applyNumberFormat="1" applyBorder="1" applyAlignment="1" applyProtection="1">
      <alignment vertical="center"/>
      <protection hidden="1"/>
    </xf>
    <xf numFmtId="0" fontId="0" fillId="0" borderId="47" xfId="0" applyNumberFormat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13" fillId="0" borderId="48" xfId="0" applyNumberFormat="1" applyFont="1" applyBorder="1" applyAlignment="1" applyProtection="1">
      <alignment horizontal="center" vertical="center" shrinkToFit="1"/>
      <protection hidden="1"/>
    </xf>
    <xf numFmtId="0" fontId="0" fillId="0" borderId="49" xfId="0" applyNumberFormat="1" applyBorder="1" applyAlignment="1" applyProtection="1">
      <alignment vertical="center"/>
      <protection hidden="1"/>
    </xf>
    <xf numFmtId="0" fontId="0" fillId="0" borderId="47" xfId="0" applyNumberFormat="1" applyFont="1" applyBorder="1" applyAlignment="1" applyProtection="1">
      <alignment horizontal="center" vertical="center"/>
      <protection hidden="1"/>
    </xf>
    <xf numFmtId="0" fontId="3" fillId="0" borderId="50" xfId="0" applyNumberFormat="1" applyFont="1" applyBorder="1" applyAlignment="1" applyProtection="1">
      <alignment horizontal="right" vertical="center"/>
      <protection hidden="1"/>
    </xf>
    <xf numFmtId="0" fontId="2" fillId="0" borderId="51" xfId="0" applyNumberFormat="1" applyFont="1" applyBorder="1" applyAlignment="1" applyProtection="1">
      <alignment horizontal="center" vertical="center"/>
      <protection hidden="1"/>
    </xf>
    <xf numFmtId="0" fontId="3" fillId="0" borderId="52" xfId="0" applyNumberFormat="1" applyFont="1" applyBorder="1" applyAlignment="1" applyProtection="1">
      <alignment vertical="center"/>
      <protection hidden="1"/>
    </xf>
    <xf numFmtId="0" fontId="2" fillId="0" borderId="53" xfId="0" applyNumberFormat="1" applyFont="1" applyBorder="1" applyAlignment="1" applyProtection="1">
      <alignment horizontal="center" vertical="center" shrinkToFit="1"/>
      <protection hidden="1"/>
    </xf>
    <xf numFmtId="0" fontId="3" fillId="0" borderId="54" xfId="0" applyNumberFormat="1" applyFont="1" applyBorder="1" applyAlignment="1" applyProtection="1">
      <alignment vertical="center"/>
      <protection hidden="1"/>
    </xf>
    <xf numFmtId="0" fontId="3" fillId="0" borderId="45" xfId="0" applyNumberFormat="1" applyFont="1" applyFill="1" applyBorder="1" applyAlignment="1" applyProtection="1">
      <alignment vertical="center"/>
      <protection hidden="1"/>
    </xf>
    <xf numFmtId="0" fontId="0" fillId="0" borderId="46" xfId="0" applyNumberFormat="1" applyFill="1" applyBorder="1" applyAlignment="1" applyProtection="1">
      <alignment vertical="center"/>
      <protection hidden="1"/>
    </xf>
    <xf numFmtId="0" fontId="0" fillId="0" borderId="47" xfId="0" applyNumberFormat="1" applyFill="1" applyBorder="1" applyAlignment="1" applyProtection="1">
      <alignment vertical="center"/>
      <protection hidden="1"/>
    </xf>
    <xf numFmtId="0" fontId="13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9" xfId="0" applyNumberFormat="1" applyFill="1" applyBorder="1" applyAlignment="1" applyProtection="1">
      <alignment vertical="center"/>
      <protection hidden="1"/>
    </xf>
    <xf numFmtId="0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NumberFormat="1" applyFont="1" applyFill="1" applyBorder="1" applyAlignment="1" applyProtection="1">
      <alignment horizontal="right" vertical="center"/>
      <protection hidden="1"/>
    </xf>
    <xf numFmtId="0" fontId="2" fillId="0" borderId="51" xfId="0" applyNumberFormat="1" applyFont="1" applyFill="1" applyBorder="1" applyAlignment="1" applyProtection="1">
      <alignment horizontal="center" vertical="center"/>
      <protection hidden="1"/>
    </xf>
    <xf numFmtId="0" fontId="3" fillId="0" borderId="52" xfId="0" applyNumberFormat="1" applyFont="1" applyFill="1" applyBorder="1" applyAlignment="1" applyProtection="1">
      <alignment vertical="center"/>
      <protection hidden="1"/>
    </xf>
    <xf numFmtId="0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4" xfId="0" applyNumberFormat="1" applyFont="1" applyFill="1" applyBorder="1" applyAlignment="1" applyProtection="1">
      <alignment vertical="center"/>
      <protection hidden="1"/>
    </xf>
    <xf numFmtId="0" fontId="3" fillId="0" borderId="5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56" xfId="0" applyFill="1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62" xfId="0" applyBorder="1" applyAlignment="1" applyProtection="1">
      <alignment/>
      <protection hidden="1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17" fillId="0" borderId="64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20" fillId="0" borderId="6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NumberFormat="1" applyFont="1" applyFill="1" applyBorder="1" applyAlignment="1" applyProtection="1">
      <alignment horizontal="center" vertical="center"/>
      <protection hidden="1"/>
    </xf>
    <xf numFmtId="0" fontId="20" fillId="0" borderId="71" xfId="0" applyNumberFormat="1" applyFont="1" applyFill="1" applyBorder="1" applyAlignment="1" applyProtection="1">
      <alignment horizontal="center" vertical="center"/>
      <protection hidden="1"/>
    </xf>
    <xf numFmtId="0" fontId="20" fillId="0" borderId="72" xfId="0" applyNumberFormat="1" applyFont="1" applyFill="1" applyBorder="1" applyAlignment="1" applyProtection="1">
      <alignment horizontal="center" vertical="center"/>
      <protection hidden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 applyProtection="1">
      <alignment horizontal="center" vertical="center"/>
      <protection hidden="1"/>
    </xf>
    <xf numFmtId="0" fontId="20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77" xfId="0" applyNumberFormat="1" applyFont="1" applyFill="1" applyBorder="1" applyAlignment="1" applyProtection="1">
      <alignment horizontal="center" vertical="center"/>
      <protection hidden="1"/>
    </xf>
    <xf numFmtId="0" fontId="20" fillId="0" borderId="78" xfId="0" applyNumberFormat="1" applyFont="1" applyFill="1" applyBorder="1" applyAlignment="1" applyProtection="1">
      <alignment horizontal="center" vertical="center"/>
      <protection hidden="1"/>
    </xf>
    <xf numFmtId="0" fontId="20" fillId="0" borderId="79" xfId="0" applyNumberFormat="1" applyFont="1" applyFill="1" applyBorder="1" applyAlignment="1" applyProtection="1">
      <alignment horizontal="center" vertical="center"/>
      <protection hidden="1"/>
    </xf>
    <xf numFmtId="0" fontId="20" fillId="0" borderId="80" xfId="0" applyNumberFormat="1" applyFont="1" applyFill="1" applyBorder="1" applyAlignment="1" applyProtection="1">
      <alignment horizontal="center" vertical="center"/>
      <protection hidden="1"/>
    </xf>
    <xf numFmtId="0" fontId="20" fillId="0" borderId="81" xfId="0" applyNumberFormat="1" applyFont="1" applyFill="1" applyBorder="1" applyAlignment="1" applyProtection="1">
      <alignment horizontal="center" vertical="center"/>
      <protection hidden="1"/>
    </xf>
    <xf numFmtId="0" fontId="20" fillId="0" borderId="82" xfId="0" applyNumberFormat="1" applyFont="1" applyFill="1" applyBorder="1" applyAlignment="1" applyProtection="1">
      <alignment horizontal="center" vertical="center"/>
      <protection hidden="1"/>
    </xf>
    <xf numFmtId="0" fontId="20" fillId="0" borderId="83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87" xfId="0" applyBorder="1" applyAlignment="1" applyProtection="1">
      <alignment vertical="center"/>
      <protection hidden="1"/>
    </xf>
    <xf numFmtId="0" fontId="0" fillId="0" borderId="88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vertical="center"/>
      <protection hidden="1"/>
    </xf>
    <xf numFmtId="0" fontId="0" fillId="0" borderId="90" xfId="0" applyBorder="1" applyAlignment="1" applyProtection="1">
      <alignment/>
      <protection hidden="1"/>
    </xf>
    <xf numFmtId="0" fontId="0" fillId="0" borderId="91" xfId="0" applyBorder="1" applyAlignment="1" applyProtection="1">
      <alignment/>
      <protection hidden="1"/>
    </xf>
    <xf numFmtId="0" fontId="0" fillId="0" borderId="90" xfId="0" applyBorder="1" applyAlignment="1" applyProtection="1">
      <alignment vertical="center"/>
      <protection hidden="1"/>
    </xf>
    <xf numFmtId="0" fontId="0" fillId="0" borderId="91" xfId="0" applyBorder="1" applyAlignment="1" applyProtection="1">
      <alignment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0" fontId="3" fillId="0" borderId="93" xfId="0" applyFont="1" applyBorder="1" applyAlignment="1" applyProtection="1">
      <alignment vertical="center"/>
      <protection hidden="1"/>
    </xf>
    <xf numFmtId="0" fontId="0" fillId="0" borderId="92" xfId="0" applyBorder="1" applyAlignment="1" applyProtection="1">
      <alignment vertical="center"/>
      <protection hidden="1"/>
    </xf>
    <xf numFmtId="0" fontId="0" fillId="0" borderId="9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 applyProtection="1">
      <alignment vertical="center"/>
      <protection hidden="1"/>
    </xf>
    <xf numFmtId="0" fontId="0" fillId="0" borderId="85" xfId="0" applyFill="1" applyBorder="1" applyAlignment="1" applyProtection="1">
      <alignment vertical="center"/>
      <protection hidden="1"/>
    </xf>
    <xf numFmtId="0" fontId="0" fillId="0" borderId="87" xfId="0" applyFill="1" applyBorder="1" applyAlignment="1" applyProtection="1">
      <alignment vertical="center"/>
      <protection hidden="1"/>
    </xf>
    <xf numFmtId="0" fontId="0" fillId="0" borderId="89" xfId="0" applyFill="1" applyBorder="1" applyAlignment="1" applyProtection="1">
      <alignment vertical="center"/>
      <protection hidden="1"/>
    </xf>
    <xf numFmtId="0" fontId="0" fillId="0" borderId="90" xfId="0" applyFill="1" applyBorder="1" applyAlignment="1" applyProtection="1">
      <alignment vertical="center"/>
      <protection hidden="1"/>
    </xf>
    <xf numFmtId="0" fontId="0" fillId="33" borderId="87" xfId="0" applyFont="1" applyFill="1" applyBorder="1" applyAlignment="1">
      <alignment horizontal="left"/>
    </xf>
    <xf numFmtId="0" fontId="20" fillId="0" borderId="96" xfId="0" applyFont="1" applyBorder="1" applyAlignment="1" applyProtection="1">
      <alignment horizontal="right" vertical="center"/>
      <protection hidden="1"/>
    </xf>
    <xf numFmtId="0" fontId="17" fillId="0" borderId="97" xfId="0" applyFont="1" applyBorder="1" applyAlignment="1" applyProtection="1">
      <alignment horizontal="right" vertical="center"/>
      <protection hidden="1"/>
    </xf>
    <xf numFmtId="0" fontId="20" fillId="0" borderId="97" xfId="0" applyFont="1" applyBorder="1" applyAlignment="1" applyProtection="1">
      <alignment horizontal="right" vertical="center"/>
      <protection hidden="1"/>
    </xf>
    <xf numFmtId="0" fontId="0" fillId="0" borderId="93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right" vertical="center"/>
      <protection hidden="1"/>
    </xf>
    <xf numFmtId="0" fontId="0" fillId="33" borderId="88" xfId="0" applyFont="1" applyFill="1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33" borderId="87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 applyProtection="1">
      <alignment vertical="center"/>
      <protection hidden="1"/>
    </xf>
    <xf numFmtId="0" fontId="0" fillId="0" borderId="88" xfId="0" applyFill="1" applyBorder="1" applyAlignment="1" applyProtection="1">
      <alignment vertical="center"/>
      <protection hidden="1"/>
    </xf>
    <xf numFmtId="169" fontId="0" fillId="0" borderId="0" xfId="0" applyNumberFormat="1" applyAlignment="1" applyProtection="1">
      <alignment vertical="center"/>
      <protection hidden="1"/>
    </xf>
    <xf numFmtId="0" fontId="0" fillId="33" borderId="85" xfId="0" applyFill="1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0" xfId="0" applyBorder="1" applyAlignment="1">
      <alignment/>
    </xf>
    <xf numFmtId="0" fontId="0" fillId="0" borderId="98" xfId="0" applyBorder="1" applyAlignment="1" applyProtection="1">
      <alignment vertical="center"/>
      <protection hidden="1"/>
    </xf>
    <xf numFmtId="0" fontId="0" fillId="0" borderId="99" xfId="0" applyBorder="1" applyAlignment="1" applyProtection="1">
      <alignment vertical="center"/>
      <protection hidden="1"/>
    </xf>
    <xf numFmtId="1" fontId="0" fillId="0" borderId="89" xfId="0" applyNumberFormat="1" applyBorder="1" applyAlignment="1" applyProtection="1">
      <alignment vertical="center"/>
      <protection hidden="1"/>
    </xf>
    <xf numFmtId="1" fontId="0" fillId="0" borderId="90" xfId="0" applyNumberFormat="1" applyBorder="1" applyAlignment="1" applyProtection="1">
      <alignment vertical="center"/>
      <protection hidden="1"/>
    </xf>
    <xf numFmtId="1" fontId="0" fillId="0" borderId="91" xfId="0" applyNumberFormat="1" applyBorder="1" applyAlignment="1" applyProtection="1">
      <alignment vertical="center"/>
      <protection hidden="1"/>
    </xf>
    <xf numFmtId="49" fontId="3" fillId="0" borderId="85" xfId="0" applyNumberFormat="1" applyFont="1" applyBorder="1" applyAlignment="1" applyProtection="1">
      <alignment horizontal="center"/>
      <protection hidden="1"/>
    </xf>
    <xf numFmtId="167" fontId="0" fillId="0" borderId="98" xfId="0" applyNumberFormat="1" applyBorder="1" applyAlignment="1" applyProtection="1">
      <alignment horizontal="center"/>
      <protection hidden="1"/>
    </xf>
    <xf numFmtId="0" fontId="0" fillId="0" borderId="98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167" fontId="0" fillId="0" borderId="99" xfId="0" applyNumberFormat="1" applyBorder="1" applyAlignment="1" applyProtection="1">
      <alignment horizontal="center"/>
      <protection hidden="1"/>
    </xf>
    <xf numFmtId="0" fontId="0" fillId="0" borderId="99" xfId="0" applyBorder="1" applyAlignment="1" applyProtection="1">
      <alignment/>
      <protection hidden="1"/>
    </xf>
    <xf numFmtId="0" fontId="0" fillId="0" borderId="95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94" xfId="0" applyBorder="1" applyAlignment="1" applyProtection="1">
      <alignment/>
      <protection hidden="1"/>
    </xf>
    <xf numFmtId="167" fontId="3" fillId="0" borderId="100" xfId="0" applyNumberFormat="1" applyFont="1" applyBorder="1" applyAlignment="1" applyProtection="1">
      <alignment horizontal="center"/>
      <protection hidden="1"/>
    </xf>
    <xf numFmtId="0" fontId="3" fillId="0" borderId="100" xfId="0" applyFont="1" applyBorder="1" applyAlignment="1" applyProtection="1">
      <alignment/>
      <protection hidden="1"/>
    </xf>
    <xf numFmtId="0" fontId="3" fillId="0" borderId="99" xfId="0" applyFont="1" applyBorder="1" applyAlignment="1" applyProtection="1">
      <alignment/>
      <protection hidden="1"/>
    </xf>
    <xf numFmtId="0" fontId="3" fillId="0" borderId="95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0" borderId="98" xfId="0" applyFill="1" applyBorder="1" applyAlignment="1" applyProtection="1">
      <alignment vertical="center"/>
      <protection hidden="1"/>
    </xf>
    <xf numFmtId="0" fontId="7" fillId="0" borderId="101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7" fillId="0" borderId="102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94" xfId="0" applyFont="1" applyBorder="1" applyAlignment="1" applyProtection="1">
      <alignment horizontal="center" vertical="center" wrapText="1"/>
      <protection hidden="1"/>
    </xf>
    <xf numFmtId="0" fontId="7" fillId="0" borderId="103" xfId="0" applyFont="1" applyBorder="1" applyAlignment="1" applyProtection="1">
      <alignment horizontal="center" vertical="center" wrapText="1"/>
      <protection hidden="1"/>
    </xf>
    <xf numFmtId="0" fontId="7" fillId="0" borderId="104" xfId="0" applyFont="1" applyBorder="1" applyAlignment="1" applyProtection="1">
      <alignment horizontal="center" vertical="center" wrapText="1"/>
      <protection hidden="1"/>
    </xf>
    <xf numFmtId="0" fontId="7" fillId="0" borderId="105" xfId="0" applyFont="1" applyBorder="1" applyAlignment="1" applyProtection="1">
      <alignment horizontal="center" vertical="center" wrapText="1"/>
      <protection hidden="1"/>
    </xf>
    <xf numFmtId="0" fontId="23" fillId="0" borderId="106" xfId="0" applyFont="1" applyBorder="1" applyAlignment="1" applyProtection="1">
      <alignment horizontal="center" vertical="center"/>
      <protection hidden="1"/>
    </xf>
    <xf numFmtId="0" fontId="23" fillId="0" borderId="62" xfId="0" applyFont="1" applyBorder="1" applyAlignment="1" applyProtection="1">
      <alignment horizontal="center" vertical="center"/>
      <protection hidden="1"/>
    </xf>
    <xf numFmtId="0" fontId="23" fillId="0" borderId="102" xfId="0" applyFont="1" applyBorder="1" applyAlignment="1" applyProtection="1">
      <alignment horizontal="center" vertical="center"/>
      <protection hidden="1"/>
    </xf>
    <xf numFmtId="0" fontId="23" fillId="0" borderId="87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94" xfId="0" applyFont="1" applyBorder="1" applyAlignment="1" applyProtection="1">
      <alignment horizontal="center" vertical="center"/>
      <protection hidden="1"/>
    </xf>
    <xf numFmtId="0" fontId="23" fillId="0" borderId="107" xfId="0" applyFont="1" applyBorder="1" applyAlignment="1" applyProtection="1">
      <alignment horizontal="center" vertical="center"/>
      <protection hidden="1"/>
    </xf>
    <xf numFmtId="0" fontId="23" fillId="0" borderId="104" xfId="0" applyFont="1" applyBorder="1" applyAlignment="1" applyProtection="1">
      <alignment horizontal="center" vertical="center"/>
      <protection hidden="1"/>
    </xf>
    <xf numFmtId="0" fontId="23" fillId="0" borderId="105" xfId="0" applyFont="1" applyBorder="1" applyAlignment="1" applyProtection="1">
      <alignment horizontal="center" vertical="center"/>
      <protection hidden="1"/>
    </xf>
    <xf numFmtId="2" fontId="14" fillId="0" borderId="62" xfId="0" applyNumberFormat="1" applyFont="1" applyBorder="1" applyAlignment="1" applyProtection="1">
      <alignment horizontal="center" vertical="center"/>
      <protection hidden="1"/>
    </xf>
    <xf numFmtId="2" fontId="14" fillId="0" borderId="108" xfId="0" applyNumberFormat="1" applyFont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4" fillId="0" borderId="97" xfId="0" applyNumberFormat="1" applyFont="1" applyBorder="1" applyAlignment="1" applyProtection="1">
      <alignment horizontal="center" vertical="center"/>
      <protection hidden="1"/>
    </xf>
    <xf numFmtId="2" fontId="14" fillId="0" borderId="104" xfId="0" applyNumberFormat="1" applyFont="1" applyBorder="1" applyAlignment="1" applyProtection="1">
      <alignment horizontal="center" vertical="center"/>
      <protection hidden="1"/>
    </xf>
    <xf numFmtId="2" fontId="14" fillId="0" borderId="109" xfId="0" applyNumberFormat="1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110" xfId="0" applyFont="1" applyBorder="1" applyAlignment="1" applyProtection="1">
      <alignment horizontal="left" vertical="center" indent="1"/>
      <protection hidden="1"/>
    </xf>
    <xf numFmtId="0" fontId="5" fillId="0" borderId="111" xfId="0" applyFont="1" applyBorder="1" applyAlignment="1" applyProtection="1">
      <alignment horizontal="left" vertical="center" indent="1"/>
      <protection hidden="1"/>
    </xf>
    <xf numFmtId="0" fontId="5" fillId="0" borderId="112" xfId="0" applyFont="1" applyBorder="1" applyAlignment="1" applyProtection="1">
      <alignment horizontal="left" vertical="center" shrinkToFit="1"/>
      <protection locked="0"/>
    </xf>
    <xf numFmtId="0" fontId="0" fillId="0" borderId="112" xfId="0" applyFont="1" applyBorder="1" applyAlignment="1" applyProtection="1">
      <alignment horizontal="left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3" fillId="0" borderId="113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>
      <alignment/>
    </xf>
    <xf numFmtId="0" fontId="6" fillId="0" borderId="11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92" xfId="0" applyFont="1" applyBorder="1" applyAlignment="1" applyProtection="1">
      <alignment horizontal="center" vertical="center" shrinkToFit="1"/>
      <protection locked="0"/>
    </xf>
    <xf numFmtId="0" fontId="8" fillId="0" borderId="100" xfId="0" applyFont="1" applyBorder="1" applyAlignment="1" applyProtection="1">
      <alignment horizontal="center" vertical="center" shrinkToFit="1"/>
      <protection locked="0"/>
    </xf>
    <xf numFmtId="0" fontId="8" fillId="0" borderId="113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69" fontId="26" fillId="0" borderId="85" xfId="0" applyNumberFormat="1" applyFont="1" applyBorder="1" applyAlignment="1" applyProtection="1">
      <alignment horizontal="center" vertical="center"/>
      <protection locked="0"/>
    </xf>
    <xf numFmtId="169" fontId="26" fillId="0" borderId="98" xfId="0" applyNumberFormat="1" applyFont="1" applyBorder="1" applyAlignment="1" applyProtection="1">
      <alignment horizontal="center" vertical="center"/>
      <protection locked="0"/>
    </xf>
    <xf numFmtId="169" fontId="26" fillId="0" borderId="86" xfId="0" applyNumberFormat="1" applyFont="1" applyBorder="1" applyAlignment="1" applyProtection="1">
      <alignment horizontal="center" vertical="center"/>
      <protection locked="0"/>
    </xf>
    <xf numFmtId="169" fontId="26" fillId="0" borderId="88" xfId="0" applyNumberFormat="1" applyFont="1" applyBorder="1" applyAlignment="1" applyProtection="1">
      <alignment horizontal="center" vertical="center"/>
      <protection locked="0"/>
    </xf>
    <xf numFmtId="169" fontId="26" fillId="0" borderId="99" xfId="0" applyNumberFormat="1" applyFont="1" applyBorder="1" applyAlignment="1" applyProtection="1">
      <alignment horizontal="center" vertical="center"/>
      <protection locked="0"/>
    </xf>
    <xf numFmtId="169" fontId="26" fillId="0" borderId="95" xfId="0" applyNumberFormat="1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hidden="1"/>
    </xf>
    <xf numFmtId="0" fontId="7" fillId="0" borderId="8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92" xfId="0" applyFont="1" applyBorder="1" applyAlignment="1" applyProtection="1">
      <alignment horizontal="center" vertical="center"/>
      <protection hidden="1"/>
    </xf>
    <xf numFmtId="0" fontId="9" fillId="0" borderId="113" xfId="0" applyFont="1" applyBorder="1" applyAlignment="1" applyProtection="1">
      <alignment horizontal="center" vertical="center"/>
      <protection hidden="1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8" fillId="0" borderId="1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hidden="1"/>
    </xf>
    <xf numFmtId="14" fontId="9" fillId="0" borderId="112" xfId="0" applyNumberFormat="1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168" fontId="9" fillId="0" borderId="1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3" fillId="0" borderId="110" xfId="0" applyFont="1" applyBorder="1" applyAlignment="1" applyProtection="1">
      <alignment horizontal="center" vertical="center"/>
      <protection hidden="1"/>
    </xf>
    <xf numFmtId="0" fontId="9" fillId="0" borderId="11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14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1" xfId="0" applyFont="1" applyBorder="1" applyAlignment="1" applyProtection="1">
      <alignment horizontal="left" vertical="top" wrapText="1"/>
      <protection locked="0"/>
    </xf>
    <xf numFmtId="0" fontId="25" fillId="0" borderId="115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116" xfId="0" applyFont="1" applyBorder="1" applyAlignment="1" applyProtection="1">
      <alignment horizontal="left" vertical="top" wrapText="1"/>
      <protection locked="0"/>
    </xf>
    <xf numFmtId="0" fontId="8" fillId="0" borderId="85" xfId="0" applyFont="1" applyBorder="1" applyAlignment="1" applyProtection="1">
      <alignment horizontal="center" vertical="center" shrinkToFit="1"/>
      <protection locked="0"/>
    </xf>
    <xf numFmtId="0" fontId="8" fillId="0" borderId="98" xfId="0" applyFont="1" applyBorder="1" applyAlignment="1" applyProtection="1">
      <alignment horizontal="center" vertical="center" shrinkToFit="1"/>
      <protection locked="0"/>
    </xf>
    <xf numFmtId="0" fontId="8" fillId="0" borderId="86" xfId="0" applyFont="1" applyBorder="1" applyAlignment="1" applyProtection="1">
      <alignment horizontal="center" vertical="center" shrinkToFit="1"/>
      <protection locked="0"/>
    </xf>
    <xf numFmtId="0" fontId="8" fillId="0" borderId="88" xfId="0" applyFont="1" applyBorder="1" applyAlignment="1" applyProtection="1">
      <alignment horizontal="center" vertical="center" shrinkToFit="1"/>
      <protection locked="0"/>
    </xf>
    <xf numFmtId="0" fontId="8" fillId="0" borderId="99" xfId="0" applyFont="1" applyBorder="1" applyAlignment="1" applyProtection="1">
      <alignment horizontal="center" vertical="center" shrinkToFit="1"/>
      <protection locked="0"/>
    </xf>
    <xf numFmtId="0" fontId="8" fillId="0" borderId="95" xfId="0" applyFont="1" applyBorder="1" applyAlignment="1" applyProtection="1">
      <alignment horizontal="center" vertical="center" shrinkToFit="1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113" xfId="0" applyFont="1" applyBorder="1" applyAlignment="1" applyProtection="1">
      <alignment horizontal="center" vertical="center" shrinkToFit="1"/>
      <protection locked="0"/>
    </xf>
    <xf numFmtId="49" fontId="9" fillId="0" borderId="112" xfId="0" applyNumberFormat="1" applyFont="1" applyBorder="1" applyAlignment="1" applyProtection="1">
      <alignment horizontal="center" vertical="center" shrinkToFit="1"/>
      <protection locked="0"/>
    </xf>
    <xf numFmtId="0" fontId="12" fillId="0" borderId="112" xfId="0" applyFont="1" applyBorder="1" applyAlignment="1" applyProtection="1">
      <alignment horizontal="center" vertical="center"/>
      <protection hidden="1"/>
    </xf>
    <xf numFmtId="0" fontId="13" fillId="0" borderId="117" xfId="0" applyFont="1" applyBorder="1" applyAlignment="1" applyProtection="1">
      <alignment horizontal="center" vertical="center"/>
      <protection hidden="1"/>
    </xf>
    <xf numFmtId="166" fontId="12" fillId="0" borderId="71" xfId="0" applyNumberFormat="1" applyFont="1" applyBorder="1" applyAlignment="1" applyProtection="1">
      <alignment horizontal="center" vertical="center"/>
      <protection locked="0"/>
    </xf>
    <xf numFmtId="0" fontId="13" fillId="0" borderId="118" xfId="0" applyFont="1" applyBorder="1" applyAlignment="1" applyProtection="1">
      <alignment horizontal="center" vertical="center"/>
      <protection hidden="1"/>
    </xf>
    <xf numFmtId="171" fontId="12" fillId="0" borderId="112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118" xfId="0" applyFont="1" applyBorder="1" applyAlignment="1" applyProtection="1">
      <alignment horizontal="center" vertical="top" wrapText="1"/>
      <protection hidden="1"/>
    </xf>
    <xf numFmtId="166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118" xfId="0" applyFont="1" applyFill="1" applyBorder="1" applyAlignment="1" applyProtection="1">
      <alignment horizontal="center" vertical="center"/>
      <protection hidden="1"/>
    </xf>
    <xf numFmtId="0" fontId="11" fillId="0" borderId="119" xfId="0" applyFont="1" applyBorder="1" applyAlignment="1" applyProtection="1">
      <alignment horizontal="center" vertical="top" wrapText="1"/>
      <protection hidden="1"/>
    </xf>
    <xf numFmtId="166" fontId="12" fillId="0" borderId="37" xfId="0" applyNumberFormat="1" applyFont="1" applyBorder="1" applyAlignment="1" applyProtection="1">
      <alignment horizontal="center" vertical="center"/>
      <protection locked="0"/>
    </xf>
    <xf numFmtId="166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hidden="1"/>
    </xf>
    <xf numFmtId="0" fontId="5" fillId="0" borderId="112" xfId="0" applyFont="1" applyFill="1" applyBorder="1" applyAlignment="1" applyProtection="1">
      <alignment horizontal="left" vertical="center" shrinkToFit="1"/>
      <protection locked="0"/>
    </xf>
    <xf numFmtId="0" fontId="0" fillId="0" borderId="12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14" fillId="0" borderId="67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72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14" xfId="0" applyFont="1" applyBorder="1" applyAlignment="1" applyProtection="1">
      <alignment horizontal="left" vertical="center" shrinkToFit="1"/>
      <protection hidden="1"/>
    </xf>
    <xf numFmtId="0" fontId="14" fillId="0" borderId="67" xfId="0" applyFont="1" applyBorder="1" applyAlignment="1" applyProtection="1">
      <alignment horizontal="left" vertical="center" shrinkToFit="1"/>
      <protection hidden="1"/>
    </xf>
    <xf numFmtId="0" fontId="14" fillId="0" borderId="16" xfId="0" applyFont="1" applyBorder="1" applyAlignment="1" applyProtection="1">
      <alignment horizontal="left" vertical="center" shrinkToFit="1"/>
      <protection hidden="1"/>
    </xf>
    <xf numFmtId="0" fontId="14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4" fillId="0" borderId="15" xfId="0" applyFont="1" applyBorder="1" applyAlignment="1" applyProtection="1">
      <alignment horizontal="left" vertical="center" shrinkToFit="1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center" vertical="center" wrapText="1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25" fillId="0" borderId="39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97" xfId="0" applyFont="1" applyBorder="1" applyAlignment="1" applyProtection="1">
      <alignment horizontal="left" vertical="top" wrapText="1"/>
      <protection locked="0"/>
    </xf>
    <xf numFmtId="0" fontId="25" fillId="0" borderId="103" xfId="0" applyFont="1" applyBorder="1" applyAlignment="1" applyProtection="1">
      <alignment horizontal="left" vertical="top" wrapText="1"/>
      <protection locked="0"/>
    </xf>
    <xf numFmtId="0" fontId="25" fillId="0" borderId="104" xfId="0" applyFont="1" applyBorder="1" applyAlignment="1" applyProtection="1">
      <alignment horizontal="left" vertical="top" wrapText="1"/>
      <protection locked="0"/>
    </xf>
    <xf numFmtId="0" fontId="25" fillId="0" borderId="109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2" fontId="16" fillId="0" borderId="48" xfId="0" applyNumberFormat="1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0" fillId="35" borderId="112" xfId="0" applyFont="1" applyFill="1" applyBorder="1" applyAlignment="1" applyProtection="1">
      <alignment horizontal="left" vertical="center"/>
      <protection hidden="1"/>
    </xf>
    <xf numFmtId="0" fontId="20" fillId="0" borderId="96" xfId="0" applyFont="1" applyBorder="1" applyAlignment="1" applyProtection="1">
      <alignment horizontal="right" vertical="center"/>
      <protection hidden="1"/>
    </xf>
    <xf numFmtId="0" fontId="20" fillId="0" borderId="76" xfId="0" applyNumberFormat="1" applyFont="1" applyFill="1" applyBorder="1" applyAlignment="1" applyProtection="1">
      <alignment horizontal="center" vertical="center"/>
      <protection hidden="1"/>
    </xf>
    <xf numFmtId="0" fontId="19" fillId="0" borderId="122" xfId="0" applyNumberFormat="1" applyFont="1" applyFill="1" applyBorder="1" applyAlignment="1" applyProtection="1">
      <alignment vertical="center" wrapText="1"/>
      <protection hidden="1"/>
    </xf>
    <xf numFmtId="0" fontId="20" fillId="0" borderId="123" xfId="0" applyNumberFormat="1" applyFont="1" applyFill="1" applyBorder="1" applyAlignment="1" applyProtection="1">
      <alignment horizontal="center" vertical="center"/>
      <protection hidden="1"/>
    </xf>
    <xf numFmtId="0" fontId="20" fillId="0" borderId="79" xfId="0" applyNumberFormat="1" applyFont="1" applyFill="1" applyBorder="1" applyAlignment="1" applyProtection="1">
      <alignment horizontal="center" vertical="center"/>
      <protection hidden="1"/>
    </xf>
    <xf numFmtId="0" fontId="19" fillId="0" borderId="124" xfId="0" applyNumberFormat="1" applyFont="1" applyFill="1" applyBorder="1" applyAlignment="1" applyProtection="1">
      <alignment horizontal="center" vertical="center"/>
      <protection hidden="1"/>
    </xf>
    <xf numFmtId="0" fontId="17" fillId="0" borderId="125" xfId="0" applyFont="1" applyFill="1" applyBorder="1" applyAlignment="1" applyProtection="1">
      <alignment horizontal="center" vertical="center"/>
      <protection hidden="1"/>
    </xf>
    <xf numFmtId="0" fontId="17" fillId="0" borderId="126" xfId="0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27" xfId="0" applyNumberFormat="1" applyFont="1" applyFill="1" applyBorder="1" applyAlignment="1" applyProtection="1">
      <alignment horizontal="center" vertical="center"/>
      <protection hidden="1"/>
    </xf>
    <xf numFmtId="0" fontId="19" fillId="0" borderId="128" xfId="0" applyNumberFormat="1" applyFont="1" applyFill="1" applyBorder="1" applyAlignment="1" applyProtection="1">
      <alignment vertical="center" wrapText="1"/>
      <protection hidden="1"/>
    </xf>
    <xf numFmtId="0" fontId="19" fillId="0" borderId="129" xfId="0" applyNumberFormat="1" applyFont="1" applyFill="1" applyBorder="1" applyAlignment="1" applyProtection="1">
      <alignment horizontal="center" vertical="center"/>
      <protection hidden="1"/>
    </xf>
    <xf numFmtId="0" fontId="19" fillId="0" borderId="12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130" xfId="0" applyNumberFormat="1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131" xfId="0" applyFont="1" applyFill="1" applyBorder="1" applyAlignment="1" applyProtection="1">
      <alignment horizontal="center" vertical="center"/>
      <protection hidden="1"/>
    </xf>
    <xf numFmtId="0" fontId="17" fillId="0" borderId="131" xfId="0" applyFont="1" applyFill="1" applyBorder="1" applyAlignment="1" applyProtection="1">
      <alignment horizontal="left" vertical="center"/>
      <protection hidden="1"/>
    </xf>
    <xf numFmtId="0" fontId="19" fillId="0" borderId="132" xfId="0" applyNumberFormat="1" applyFont="1" applyFill="1" applyBorder="1" applyAlignment="1" applyProtection="1">
      <alignment vertical="center" wrapText="1"/>
      <protection hidden="1"/>
    </xf>
    <xf numFmtId="0" fontId="20" fillId="0" borderId="133" xfId="0" applyNumberFormat="1" applyFont="1" applyFill="1" applyBorder="1" applyAlignment="1" applyProtection="1">
      <alignment horizontal="center" vertical="center"/>
      <protection hidden="1"/>
    </xf>
    <xf numFmtId="0" fontId="19" fillId="0" borderId="134" xfId="0" applyNumberFormat="1" applyFont="1" applyFill="1" applyBorder="1" applyAlignment="1" applyProtection="1">
      <alignment vertical="center"/>
      <protection hidden="1"/>
    </xf>
    <xf numFmtId="0" fontId="19" fillId="0" borderId="135" xfId="0" applyNumberFormat="1" applyFont="1" applyFill="1" applyBorder="1" applyAlignment="1" applyProtection="1">
      <alignment vertical="center"/>
      <protection hidden="1"/>
    </xf>
    <xf numFmtId="0" fontId="19" fillId="0" borderId="136" xfId="0" applyNumberFormat="1" applyFont="1" applyFill="1" applyBorder="1" applyAlignment="1" applyProtection="1">
      <alignment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13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37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38" xfId="0" applyNumberFormat="1" applyFont="1" applyFill="1" applyBorder="1" applyAlignment="1" applyProtection="1">
      <alignment horizontal="left" vertical="center"/>
      <protection hidden="1"/>
    </xf>
    <xf numFmtId="0" fontId="19" fillId="0" borderId="122" xfId="0" applyNumberFormat="1" applyFont="1" applyFill="1" applyBorder="1" applyAlignment="1" applyProtection="1">
      <alignment horizontal="left" vertical="center"/>
      <protection hidden="1"/>
    </xf>
    <xf numFmtId="0" fontId="3" fillId="0" borderId="139" xfId="0" applyNumberFormat="1" applyFont="1" applyFill="1" applyBorder="1" applyAlignment="1" applyProtection="1">
      <alignment horizontal="center" vertical="center"/>
      <protection locked="0"/>
    </xf>
    <xf numFmtId="0" fontId="3" fillId="0" borderId="140" xfId="0" applyNumberFormat="1" applyFont="1" applyFill="1" applyBorder="1" applyAlignment="1" applyProtection="1">
      <alignment horizontal="center" vertical="center"/>
      <protection locked="0"/>
    </xf>
    <xf numFmtId="0" fontId="20" fillId="0" borderId="70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75" xfId="0" applyNumberFormat="1" applyFont="1" applyFill="1" applyBorder="1" applyAlignment="1" applyProtection="1">
      <alignment horizontal="center" vertical="center"/>
      <protection hidden="1"/>
    </xf>
    <xf numFmtId="0" fontId="20" fillId="0" borderId="81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2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8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132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122" xfId="0" applyNumberFormat="1" applyFont="1" applyFill="1" applyBorder="1" applyAlignment="1" applyProtection="1">
      <alignment vertical="center"/>
      <protection hidden="1"/>
    </xf>
    <xf numFmtId="0" fontId="3" fillId="0" borderId="141" xfId="0" applyNumberFormat="1" applyFont="1" applyFill="1" applyBorder="1" applyAlignment="1" applyProtection="1">
      <alignment horizontal="center" vertical="center"/>
      <protection locked="0"/>
    </xf>
    <xf numFmtId="0" fontId="20" fillId="0" borderId="142" xfId="0" applyNumberFormat="1" applyFont="1" applyFill="1" applyBorder="1" applyAlignment="1" applyProtection="1">
      <alignment horizontal="center" vertical="center"/>
      <protection hidden="1"/>
    </xf>
    <xf numFmtId="0" fontId="20" fillId="0" borderId="143" xfId="0" applyNumberFormat="1" applyFont="1" applyFill="1" applyBorder="1" applyAlignment="1" applyProtection="1">
      <alignment horizontal="center" vertical="center"/>
      <protection hidden="1"/>
    </xf>
    <xf numFmtId="0" fontId="3" fillId="0" borderId="144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19" fillId="0" borderId="128" xfId="0" applyNumberFormat="1" applyFont="1" applyFill="1" applyBorder="1" applyAlignment="1" applyProtection="1">
      <alignment horizontal="left" vertical="center"/>
      <protection hidden="1"/>
    </xf>
    <xf numFmtId="0" fontId="20" fillId="0" borderId="82" xfId="0" applyNumberFormat="1" applyFont="1" applyFill="1" applyBorder="1" applyAlignment="1" applyProtection="1">
      <alignment horizontal="center" vertical="center"/>
      <protection hidden="1"/>
    </xf>
    <xf numFmtId="0" fontId="17" fillId="0" borderId="145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2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4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147" xfId="0" applyNumberFormat="1" applyFont="1" applyFill="1" applyBorder="1" applyAlignment="1" applyProtection="1">
      <alignment horizontal="center" vertical="center"/>
      <protection locked="0"/>
    </xf>
    <xf numFmtId="0" fontId="20" fillId="0" borderId="71" xfId="0" applyNumberFormat="1" applyFont="1" applyFill="1" applyBorder="1" applyAlignment="1" applyProtection="1">
      <alignment horizontal="center" vertical="center"/>
      <protection hidden="1"/>
    </xf>
    <xf numFmtId="0" fontId="20" fillId="0" borderId="148" xfId="0" applyNumberFormat="1" applyFont="1" applyFill="1" applyBorder="1" applyAlignment="1" applyProtection="1">
      <alignment horizontal="center" vertical="center"/>
      <protection hidden="1"/>
    </xf>
    <xf numFmtId="0" fontId="19" fillId="0" borderId="14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49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20" fillId="0" borderId="67" xfId="0" applyNumberFormat="1" applyFont="1" applyFill="1" applyBorder="1" applyAlignment="1" applyProtection="1">
      <alignment horizontal="center" vertical="center"/>
      <protection hidden="1"/>
    </xf>
    <xf numFmtId="0" fontId="17" fillId="0" borderId="150" xfId="0" applyNumberFormat="1" applyFont="1" applyFill="1" applyBorder="1" applyAlignment="1" applyProtection="1">
      <alignment horizontal="center" vertical="center"/>
      <protection hidden="1"/>
    </xf>
    <xf numFmtId="0" fontId="3" fillId="0" borderId="151" xfId="0" applyNumberFormat="1" applyFont="1" applyFill="1" applyBorder="1" applyAlignment="1" applyProtection="1">
      <alignment horizontal="center" vertical="center"/>
      <protection locked="0"/>
    </xf>
    <xf numFmtId="0" fontId="20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152" xfId="0" applyNumberFormat="1" applyFont="1" applyFill="1" applyBorder="1" applyAlignment="1" applyProtection="1">
      <alignment horizontal="center" vertical="center"/>
      <protection hidden="1"/>
    </xf>
    <xf numFmtId="0" fontId="19" fillId="0" borderId="122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5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right" wrapText="1"/>
      <protection hidden="1"/>
    </xf>
    <xf numFmtId="2" fontId="12" fillId="0" borderId="120" xfId="0" applyNumberFormat="1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left" wrapText="1"/>
      <protection hidden="1"/>
    </xf>
    <xf numFmtId="0" fontId="0" fillId="0" borderId="154" xfId="0" applyNumberFormat="1" applyBorder="1" applyAlignment="1" applyProtection="1">
      <alignment horizontal="center" vertical="center"/>
      <protection hidden="1"/>
    </xf>
    <xf numFmtId="0" fontId="0" fillId="0" borderId="154" xfId="0" applyNumberFormat="1" applyFill="1" applyBorder="1" applyAlignment="1" applyProtection="1">
      <alignment horizontal="center" vertical="center"/>
      <protection hidden="1"/>
    </xf>
    <xf numFmtId="0" fontId="2" fillId="0" borderId="54" xfId="0" applyNumberFormat="1" applyFont="1" applyBorder="1" applyAlignment="1" applyProtection="1">
      <alignment horizontal="right" vertical="center" shrinkToFit="1"/>
      <protection hidden="1"/>
    </xf>
    <xf numFmtId="0" fontId="2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10" xfId="0" applyFont="1" applyBorder="1" applyAlignment="1" applyProtection="1">
      <alignment horizontal="center" vertical="center"/>
      <protection hidden="1"/>
    </xf>
    <xf numFmtId="0" fontId="18" fillId="0" borderId="155" xfId="0" applyFont="1" applyBorder="1" applyAlignment="1" applyProtection="1">
      <alignment horizontal="center" vertical="center"/>
      <protection hidden="1"/>
    </xf>
    <xf numFmtId="0" fontId="18" fillId="0" borderId="96" xfId="0" applyFont="1" applyBorder="1" applyAlignment="1" applyProtection="1">
      <alignment horizontal="center" vertical="center"/>
      <protection hidden="1"/>
    </xf>
    <xf numFmtId="0" fontId="19" fillId="0" borderId="149" xfId="0" applyNumberFormat="1" applyFont="1" applyFill="1" applyBorder="1" applyAlignment="1" applyProtection="1">
      <alignment horizontal="left" vertical="center"/>
      <protection hidden="1"/>
    </xf>
    <xf numFmtId="0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4" fillId="0" borderId="115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16" xfId="0" applyFont="1" applyBorder="1" applyAlignment="1" applyProtection="1">
      <alignment horizontal="left" vertical="top" wrapText="1"/>
      <protection locked="0"/>
    </xf>
    <xf numFmtId="0" fontId="22" fillId="0" borderId="114" xfId="0" applyFont="1" applyBorder="1" applyAlignment="1" applyProtection="1">
      <alignment horizontal="center" wrapText="1"/>
      <protection hidden="1"/>
    </xf>
    <xf numFmtId="0" fontId="22" fillId="0" borderId="61" xfId="0" applyFont="1" applyBorder="1" applyAlignment="1" applyProtection="1">
      <alignment horizontal="center" wrapText="1"/>
      <protection hidden="1"/>
    </xf>
    <xf numFmtId="0" fontId="19" fillId="0" borderId="156" xfId="0" applyFont="1" applyBorder="1" applyAlignment="1" applyProtection="1">
      <alignment horizontal="center" vertical="center"/>
      <protection hidden="1"/>
    </xf>
    <xf numFmtId="0" fontId="19" fillId="0" borderId="156" xfId="0" applyFont="1" applyBorder="1" applyAlignment="1" applyProtection="1">
      <alignment horizontal="left" vertical="center" indent="1"/>
      <protection hidden="1"/>
    </xf>
    <xf numFmtId="0" fontId="17" fillId="0" borderId="157" xfId="0" applyNumberFormat="1" applyFont="1" applyFill="1" applyBorder="1" applyAlignment="1" applyProtection="1">
      <alignment horizontal="left" vertical="center"/>
      <protection hidden="1"/>
    </xf>
    <xf numFmtId="0" fontId="19" fillId="0" borderId="158" xfId="0" applyNumberFormat="1" applyFont="1" applyFill="1" applyBorder="1" applyAlignment="1" applyProtection="1">
      <alignment horizontal="left" vertical="center"/>
      <protection hidden="1"/>
    </xf>
    <xf numFmtId="0" fontId="20" fillId="0" borderId="15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7" fontId="21" fillId="36" borderId="1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0</xdr:row>
      <xdr:rowOff>123825</xdr:rowOff>
    </xdr:from>
    <xdr:to>
      <xdr:col>71</xdr:col>
      <xdr:colOff>28575</xdr:colOff>
      <xdr:row>5</xdr:row>
      <xdr:rowOff>171450</xdr:rowOff>
    </xdr:to>
    <xdr:pic>
      <xdr:nvPicPr>
        <xdr:cNvPr id="1" name="Picture 2" descr="MEMORANDUM_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23825"/>
          <a:ext cx="472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W601"/>
  <sheetViews>
    <sheetView showGridLines="0" showRowColHeaders="0" tabSelected="1" showOutlineSymbols="0" zoomScalePageLayoutView="0" workbookViewId="0" topLeftCell="A1">
      <selection activeCell="AO11" sqref="AO11:AR12"/>
    </sheetView>
  </sheetViews>
  <sheetFormatPr defaultColWidth="9.140625" defaultRowHeight="12.75"/>
  <cols>
    <col min="1" max="1" width="1.8515625" style="1" customWidth="1"/>
    <col min="2" max="6" width="2.140625" style="1" customWidth="1"/>
    <col min="7" max="9" width="2.00390625" style="1" customWidth="1"/>
    <col min="10" max="11" width="2.140625" style="1" customWidth="1"/>
    <col min="12" max="14" width="2.00390625" style="1" customWidth="1"/>
    <col min="15" max="15" width="2.140625" style="1" customWidth="1"/>
    <col min="16" max="16" width="3.140625" style="1" customWidth="1"/>
    <col min="17" max="17" width="0.9921875" style="1" customWidth="1"/>
    <col min="18" max="18" width="2.00390625" style="1" customWidth="1"/>
    <col min="19" max="24" width="2.140625" style="1" customWidth="1"/>
    <col min="25" max="25" width="3.140625" style="1" customWidth="1"/>
    <col min="26" max="26" width="0.9921875" style="1" customWidth="1"/>
    <col min="27" max="30" width="2.00390625" style="1" customWidth="1"/>
    <col min="31" max="31" width="2.140625" style="1" customWidth="1"/>
    <col min="32" max="32" width="3.140625" style="1" customWidth="1"/>
    <col min="33" max="33" width="0.9921875" style="1" customWidth="1"/>
    <col min="34" max="35" width="2.7109375" style="1" customWidth="1"/>
    <col min="36" max="36" width="1.28515625" style="1" customWidth="1"/>
    <col min="37" max="71" width="2.00390625" style="1" customWidth="1"/>
    <col min="72" max="72" width="1.28515625" style="1" customWidth="1"/>
    <col min="73" max="75" width="2.140625" style="1" customWidth="1"/>
    <col min="76" max="76" width="1.421875" style="1" customWidth="1"/>
    <col min="77" max="77" width="26.421875" style="1" hidden="1" customWidth="1"/>
    <col min="78" max="78" width="16.7109375" style="1" hidden="1" customWidth="1"/>
    <col min="79" max="79" width="14.00390625" style="1" hidden="1" customWidth="1"/>
    <col min="80" max="80" width="35.00390625" style="1" hidden="1" customWidth="1"/>
    <col min="81" max="81" width="5.57421875" style="1" hidden="1" customWidth="1"/>
    <col min="82" max="82" width="12.7109375" style="1" hidden="1" customWidth="1"/>
    <col min="83" max="83" width="31.421875" style="1" hidden="1" customWidth="1"/>
    <col min="84" max="84" width="18.7109375" style="1" hidden="1" customWidth="1"/>
    <col min="85" max="85" width="17.57421875" style="1" hidden="1" customWidth="1"/>
    <col min="86" max="86" width="22.57421875" style="1" hidden="1" customWidth="1"/>
    <col min="87" max="87" width="16.8515625" style="1" hidden="1" customWidth="1"/>
    <col min="88" max="88" width="23.57421875" style="1" hidden="1" customWidth="1"/>
    <col min="89" max="89" width="13.00390625" style="1" hidden="1" customWidth="1"/>
    <col min="90" max="90" width="12.8515625" style="1" hidden="1" customWidth="1"/>
    <col min="91" max="91" width="4.140625" style="1" hidden="1" customWidth="1"/>
    <col min="92" max="93" width="9.140625" style="1" hidden="1" customWidth="1"/>
    <col min="94" max="94" width="21.421875" style="1" customWidth="1"/>
    <col min="95" max="95" width="27.7109375" style="1" customWidth="1"/>
    <col min="96" max="96" width="23.140625" style="1" customWidth="1"/>
    <col min="97" max="97" width="9.140625" style="1" customWidth="1"/>
    <col min="98" max="99" width="21.421875" style="1" customWidth="1"/>
    <col min="100" max="101" width="9.140625" style="1" customWidth="1"/>
    <col min="102" max="16384" width="9.140625" style="1" customWidth="1"/>
  </cols>
  <sheetData>
    <row r="1" spans="38:96" ht="12" customHeight="1" thickBot="1">
      <c r="AL1" s="2"/>
      <c r="AM1" s="3"/>
      <c r="BY1" s="145" t="s">
        <v>5</v>
      </c>
      <c r="BZ1" s="146" t="s">
        <v>108</v>
      </c>
      <c r="CA1" s="146" t="s">
        <v>110</v>
      </c>
      <c r="CB1" s="239" t="s">
        <v>113</v>
      </c>
      <c r="CC1" s="258"/>
      <c r="CD1" s="258"/>
      <c r="CE1" s="240"/>
      <c r="CF1" s="149" t="s">
        <v>126</v>
      </c>
      <c r="CG1" s="149" t="s">
        <v>127</v>
      </c>
      <c r="CH1" s="239" t="s">
        <v>128</v>
      </c>
      <c r="CI1" s="240"/>
      <c r="CJ1" s="239" t="s">
        <v>162</v>
      </c>
      <c r="CK1" s="240"/>
      <c r="CL1" s="239" t="s">
        <v>178</v>
      </c>
      <c r="CM1" s="241"/>
      <c r="CN1" s="146" t="s">
        <v>238</v>
      </c>
      <c r="CO1" s="175"/>
      <c r="CR1" s="14"/>
    </row>
    <row r="2" spans="2:96" ht="6.75" customHeight="1">
      <c r="B2" s="204">
        <f>IF(BA11&lt;&gt;"",IF((BY14+BY22+BY25)=3,"Ocjena težine odigrane utakmice","Unesite podatake za"),"")</f>
      </c>
      <c r="C2" s="205"/>
      <c r="D2" s="205"/>
      <c r="E2" s="205"/>
      <c r="F2" s="205"/>
      <c r="G2" s="205"/>
      <c r="H2" s="205"/>
      <c r="I2" s="205"/>
      <c r="J2" s="205"/>
      <c r="K2" s="206"/>
      <c r="L2" s="213">
        <f>IF(BA11&lt;&gt;"",IF(BY14=0,"uzrast!",IF(BY22=0,"trajanje utakmice!",IF(BY25=0,"rezultat po setovima!",BY9))),"")</f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5"/>
      <c r="Z2" s="222">
        <f>IF(3!L8&gt;0,IF((BY14+BY22+BY25)=3,3!B65,""),"")</f>
      </c>
      <c r="AA2" s="222"/>
      <c r="AB2" s="222"/>
      <c r="AC2" s="222"/>
      <c r="AD2" s="222"/>
      <c r="AE2" s="222"/>
      <c r="AF2" s="222"/>
      <c r="AG2" s="223"/>
      <c r="BY2" s="138" t="s">
        <v>112</v>
      </c>
      <c r="BZ2" s="141" t="s">
        <v>199</v>
      </c>
      <c r="CA2" s="200" t="s">
        <v>201</v>
      </c>
      <c r="CB2" s="156" t="s">
        <v>118</v>
      </c>
      <c r="CC2" s="203" t="s">
        <v>174</v>
      </c>
      <c r="CD2" s="140" t="s">
        <v>187</v>
      </c>
      <c r="CE2" s="140" t="s">
        <v>198</v>
      </c>
      <c r="CF2" s="148">
        <f>IF(AL16&lt;&gt;"",INDEX(CD2:CD23,MATCH(AL16,CB2:CB23,0)),"")</f>
      </c>
      <c r="CG2" s="150">
        <f>IF(AL16&lt;&gt;"",INDEX(CE2:CE23,MATCH(AL16,CB2:CB23,0)),"")</f>
      </c>
      <c r="CH2" s="154" t="s">
        <v>129</v>
      </c>
      <c r="CI2" s="137" t="s">
        <v>130</v>
      </c>
      <c r="CJ2" s="173" t="s">
        <v>236</v>
      </c>
      <c r="CK2" s="174" t="s">
        <v>148</v>
      </c>
      <c r="CL2" s="136" t="s">
        <v>204</v>
      </c>
      <c r="CM2" s="176" t="s">
        <v>174</v>
      </c>
      <c r="CN2" s="178">
        <v>1</v>
      </c>
      <c r="CR2" s="14"/>
    </row>
    <row r="3" spans="2:92" ht="15" customHeight="1">
      <c r="B3" s="207"/>
      <c r="C3" s="208"/>
      <c r="D3" s="208"/>
      <c r="E3" s="208"/>
      <c r="F3" s="208"/>
      <c r="G3" s="208"/>
      <c r="H3" s="208"/>
      <c r="I3" s="208"/>
      <c r="J3" s="208"/>
      <c r="K3" s="209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8"/>
      <c r="Z3" s="224"/>
      <c r="AA3" s="224"/>
      <c r="AB3" s="224"/>
      <c r="AC3" s="224"/>
      <c r="AD3" s="224"/>
      <c r="AE3" s="224"/>
      <c r="AF3" s="224"/>
      <c r="AG3" s="225"/>
      <c r="BY3" s="138" t="s">
        <v>111</v>
      </c>
      <c r="BZ3" s="141" t="s">
        <v>240</v>
      </c>
      <c r="CA3" s="201" t="s">
        <v>202</v>
      </c>
      <c r="CB3" s="157" t="s">
        <v>116</v>
      </c>
      <c r="CC3" s="199" t="s">
        <v>174</v>
      </c>
      <c r="CD3" s="143" t="s">
        <v>232</v>
      </c>
      <c r="CE3" s="143" t="s">
        <v>233</v>
      </c>
      <c r="CH3" s="155" t="s">
        <v>156</v>
      </c>
      <c r="CI3" s="147" t="s">
        <v>157</v>
      </c>
      <c r="CJ3" s="138" t="s">
        <v>173</v>
      </c>
      <c r="CK3" s="1" t="s">
        <v>143</v>
      </c>
      <c r="CL3" s="138" t="s">
        <v>205</v>
      </c>
      <c r="CM3" s="14" t="s">
        <v>175</v>
      </c>
      <c r="CN3" s="179">
        <v>2</v>
      </c>
    </row>
    <row r="4" spans="2:92" ht="6.75" customHeight="1" thickBot="1">
      <c r="B4" s="210"/>
      <c r="C4" s="211"/>
      <c r="D4" s="211"/>
      <c r="E4" s="211"/>
      <c r="F4" s="211"/>
      <c r="G4" s="211"/>
      <c r="H4" s="211"/>
      <c r="I4" s="211"/>
      <c r="J4" s="211"/>
      <c r="K4" s="212"/>
      <c r="L4" s="219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26"/>
      <c r="AA4" s="226"/>
      <c r="AB4" s="226"/>
      <c r="AC4" s="226"/>
      <c r="AD4" s="226"/>
      <c r="AE4" s="226"/>
      <c r="AF4" s="226"/>
      <c r="AG4" s="227"/>
      <c r="BY4" s="138" t="s">
        <v>109</v>
      </c>
      <c r="BZ4" s="141" t="s">
        <v>241</v>
      </c>
      <c r="CA4" s="143" t="s">
        <v>244</v>
      </c>
      <c r="CB4" s="157" t="s">
        <v>125</v>
      </c>
      <c r="CC4" s="199" t="s">
        <v>174</v>
      </c>
      <c r="CD4" s="143" t="s">
        <v>190</v>
      </c>
      <c r="CE4" s="143" t="s">
        <v>197</v>
      </c>
      <c r="CH4" s="155" t="s">
        <v>145</v>
      </c>
      <c r="CI4" s="147" t="s">
        <v>139</v>
      </c>
      <c r="CJ4" s="158" t="s">
        <v>168</v>
      </c>
      <c r="CK4" s="152" t="s">
        <v>171</v>
      </c>
      <c r="CL4" s="138" t="s">
        <v>206</v>
      </c>
      <c r="CM4" s="14" t="s">
        <v>174</v>
      </c>
      <c r="CN4" s="179">
        <v>3</v>
      </c>
    </row>
    <row r="5" spans="77:92" ht="8.25" customHeight="1">
      <c r="BY5" s="139"/>
      <c r="BZ5" s="142" t="s">
        <v>242</v>
      </c>
      <c r="CA5" s="201" t="s">
        <v>203</v>
      </c>
      <c r="CB5" s="157" t="s">
        <v>117</v>
      </c>
      <c r="CC5" s="199" t="s">
        <v>174</v>
      </c>
      <c r="CD5" s="143" t="s">
        <v>135</v>
      </c>
      <c r="CE5" s="143" t="s">
        <v>213</v>
      </c>
      <c r="CH5" s="155" t="s">
        <v>219</v>
      </c>
      <c r="CI5" s="147" t="s">
        <v>143</v>
      </c>
      <c r="CJ5" s="168" t="s">
        <v>222</v>
      </c>
      <c r="CK5" s="152" t="s">
        <v>132</v>
      </c>
      <c r="CL5" s="138" t="s">
        <v>207</v>
      </c>
      <c r="CM5" s="14" t="s">
        <v>175</v>
      </c>
      <c r="CN5" s="179">
        <v>4</v>
      </c>
    </row>
    <row r="6" spans="2:97" ht="15" customHeight="1" thickBot="1">
      <c r="B6" s="234" t="s">
        <v>2</v>
      </c>
      <c r="C6" s="234"/>
      <c r="D6" s="234"/>
      <c r="E6" s="234"/>
      <c r="F6" s="234"/>
      <c r="G6" s="234"/>
      <c r="H6" s="234"/>
      <c r="I6" s="234"/>
      <c r="J6" s="234"/>
      <c r="K6" s="23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BZ6" s="1" t="s">
        <v>200</v>
      </c>
      <c r="CA6" s="201">
        <v>1</v>
      </c>
      <c r="CB6" s="157" t="s">
        <v>119</v>
      </c>
      <c r="CC6" s="199" t="s">
        <v>174</v>
      </c>
      <c r="CD6" s="143" t="s">
        <v>148</v>
      </c>
      <c r="CE6" s="143" t="s">
        <v>195</v>
      </c>
      <c r="CH6" s="155" t="s">
        <v>235</v>
      </c>
      <c r="CI6" s="147" t="s">
        <v>144</v>
      </c>
      <c r="CJ6" s="168" t="s">
        <v>223</v>
      </c>
      <c r="CK6" s="169" t="s">
        <v>224</v>
      </c>
      <c r="CL6" s="138" t="s">
        <v>208</v>
      </c>
      <c r="CM6" s="14" t="s">
        <v>174</v>
      </c>
      <c r="CN6" s="179">
        <v>5</v>
      </c>
      <c r="CS6" s="172"/>
    </row>
    <row r="7" spans="2:97" ht="15" customHeight="1" thickTop="1">
      <c r="B7" s="235" t="s">
        <v>3</v>
      </c>
      <c r="C7" s="235"/>
      <c r="D7" s="235"/>
      <c r="E7" s="235"/>
      <c r="F7" s="235"/>
      <c r="G7" s="236">
        <f>IF(AQ29&lt;&gt;"",AQ29,"")</f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CA7" s="201">
        <v>2</v>
      </c>
      <c r="CB7" s="157" t="s">
        <v>114</v>
      </c>
      <c r="CC7" s="199" t="s">
        <v>174</v>
      </c>
      <c r="CD7" s="143" t="s">
        <v>152</v>
      </c>
      <c r="CE7" s="143" t="s">
        <v>192</v>
      </c>
      <c r="CH7" s="138" t="s">
        <v>237</v>
      </c>
      <c r="CI7" s="147" t="s">
        <v>189</v>
      </c>
      <c r="CJ7" s="158" t="s">
        <v>166</v>
      </c>
      <c r="CK7" s="152" t="s">
        <v>154</v>
      </c>
      <c r="CL7" s="138" t="s">
        <v>209</v>
      </c>
      <c r="CM7" s="14" t="s">
        <v>175</v>
      </c>
      <c r="CN7" s="179">
        <v>6</v>
      </c>
      <c r="CS7" s="172"/>
    </row>
    <row r="8" spans="2:101" ht="15" customHeight="1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7"/>
      <c r="AK8" s="242" t="s">
        <v>4</v>
      </c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Y8" s="164" t="s">
        <v>186</v>
      </c>
      <c r="CA8" s="201">
        <v>3</v>
      </c>
      <c r="CB8" s="157" t="s">
        <v>115</v>
      </c>
      <c r="CC8" s="199" t="s">
        <v>174</v>
      </c>
      <c r="CD8" s="143" t="s">
        <v>188</v>
      </c>
      <c r="CE8" s="143" t="s">
        <v>193</v>
      </c>
      <c r="CH8" s="155" t="s">
        <v>155</v>
      </c>
      <c r="CI8" s="147" t="s">
        <v>154</v>
      </c>
      <c r="CJ8" s="158" t="s">
        <v>169</v>
      </c>
      <c r="CK8" s="152" t="s">
        <v>172</v>
      </c>
      <c r="CL8" s="138" t="s">
        <v>210</v>
      </c>
      <c r="CM8" s="14" t="s">
        <v>174</v>
      </c>
      <c r="CN8" s="179">
        <v>7</v>
      </c>
      <c r="CW8" s="1">
        <v>1</v>
      </c>
    </row>
    <row r="9" spans="2:92" ht="15" customHeight="1"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7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Y9" s="165">
        <f>IF(3!L8&gt;0,IF(3!B65=0,"LAGANA",IF(3!B63&gt;0,"VRLO TEŠKA",IF(SUM(3!B44:B54)&gt;0,"TEŠKA","NORMALNA"))),"")</f>
      </c>
      <c r="CA9" s="201">
        <v>4</v>
      </c>
      <c r="CB9" s="157" t="s">
        <v>226</v>
      </c>
      <c r="CC9" s="199" t="s">
        <v>174</v>
      </c>
      <c r="CD9" s="143" t="s">
        <v>234</v>
      </c>
      <c r="CE9" s="143" t="s">
        <v>247</v>
      </c>
      <c r="CH9" s="155" t="s">
        <v>251</v>
      </c>
      <c r="CI9" s="147" t="s">
        <v>252</v>
      </c>
      <c r="CJ9" s="138" t="s">
        <v>245</v>
      </c>
      <c r="CK9" s="14" t="s">
        <v>132</v>
      </c>
      <c r="CL9" s="139" t="s">
        <v>211</v>
      </c>
      <c r="CM9" s="177" t="s">
        <v>175</v>
      </c>
      <c r="CN9" s="179">
        <v>8</v>
      </c>
    </row>
    <row r="10" spans="2:92" ht="7.5" customHeight="1"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7"/>
      <c r="CA10" s="201">
        <v>5</v>
      </c>
      <c r="CB10" s="157" t="s">
        <v>227</v>
      </c>
      <c r="CC10" s="199" t="s">
        <v>174</v>
      </c>
      <c r="CD10" s="143" t="s">
        <v>148</v>
      </c>
      <c r="CE10" s="143" t="s">
        <v>195</v>
      </c>
      <c r="CH10" s="155" t="s">
        <v>146</v>
      </c>
      <c r="CI10" s="147" t="s">
        <v>132</v>
      </c>
      <c r="CJ10" s="158" t="s">
        <v>165</v>
      </c>
      <c r="CK10" s="151" t="s">
        <v>148</v>
      </c>
      <c r="CN10" s="179">
        <v>9</v>
      </c>
    </row>
    <row r="11" spans="2:92" ht="15" customHeight="1"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7"/>
      <c r="AK11" s="266" t="s">
        <v>225</v>
      </c>
      <c r="AL11" s="266"/>
      <c r="AM11" s="266"/>
      <c r="AN11" s="266"/>
      <c r="AO11" s="252"/>
      <c r="AP11" s="253"/>
      <c r="AQ11" s="253"/>
      <c r="AR11" s="254"/>
      <c r="AS11" s="251" t="s">
        <v>5</v>
      </c>
      <c r="AT11" s="251"/>
      <c r="AU11" s="251"/>
      <c r="AV11" s="251"/>
      <c r="AW11" s="251"/>
      <c r="AX11" s="251"/>
      <c r="AY11" s="251"/>
      <c r="AZ11" s="251"/>
      <c r="BA11" s="281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3"/>
      <c r="BY11" s="163" t="s">
        <v>182</v>
      </c>
      <c r="CA11" s="201">
        <v>6</v>
      </c>
      <c r="CB11" s="157" t="s">
        <v>217</v>
      </c>
      <c r="CC11" s="199" t="s">
        <v>174</v>
      </c>
      <c r="CD11" s="143" t="s">
        <v>157</v>
      </c>
      <c r="CE11" s="143" t="s">
        <v>214</v>
      </c>
      <c r="CH11" s="155" t="s">
        <v>153</v>
      </c>
      <c r="CI11" s="147" t="s">
        <v>154</v>
      </c>
      <c r="CJ11" s="158" t="s">
        <v>167</v>
      </c>
      <c r="CK11" s="151" t="s">
        <v>135</v>
      </c>
      <c r="CN11" s="179">
        <v>10</v>
      </c>
    </row>
    <row r="12" spans="2:92" ht="7.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7"/>
      <c r="AK12" s="266"/>
      <c r="AL12" s="266"/>
      <c r="AM12" s="266"/>
      <c r="AN12" s="266"/>
      <c r="AO12" s="255"/>
      <c r="AP12" s="256"/>
      <c r="AQ12" s="256"/>
      <c r="AR12" s="257"/>
      <c r="AS12" s="251"/>
      <c r="AT12" s="251"/>
      <c r="AU12" s="251"/>
      <c r="AV12" s="251"/>
      <c r="AW12" s="251"/>
      <c r="AX12" s="251"/>
      <c r="AY12" s="251"/>
      <c r="AZ12" s="251"/>
      <c r="BA12" s="284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6"/>
      <c r="BY12" s="249" t="s">
        <v>183</v>
      </c>
      <c r="CA12" s="201">
        <v>7</v>
      </c>
      <c r="CB12" s="157" t="s">
        <v>246</v>
      </c>
      <c r="CC12" s="199" t="s">
        <v>175</v>
      </c>
      <c r="CD12" s="143" t="s">
        <v>132</v>
      </c>
      <c r="CE12" s="143" t="s">
        <v>230</v>
      </c>
      <c r="CH12" s="155" t="s">
        <v>160</v>
      </c>
      <c r="CI12" s="147" t="s">
        <v>161</v>
      </c>
      <c r="CJ12" s="158" t="s">
        <v>163</v>
      </c>
      <c r="CK12" s="151" t="s">
        <v>134</v>
      </c>
      <c r="CN12" s="179">
        <v>11</v>
      </c>
    </row>
    <row r="13" spans="2:97" ht="7.5" customHeight="1"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7"/>
      <c r="BY13" s="250"/>
      <c r="CA13" s="201">
        <v>8</v>
      </c>
      <c r="CB13" s="157" t="s">
        <v>123</v>
      </c>
      <c r="CC13" s="199" t="s">
        <v>175</v>
      </c>
      <c r="CD13" s="143" t="s">
        <v>221</v>
      </c>
      <c r="CE13" s="143" t="s">
        <v>231</v>
      </c>
      <c r="CH13" s="155" t="s">
        <v>149</v>
      </c>
      <c r="CI13" s="147" t="s">
        <v>150</v>
      </c>
      <c r="CJ13" s="166" t="s">
        <v>164</v>
      </c>
      <c r="CK13" s="167" t="s">
        <v>170</v>
      </c>
      <c r="CN13" s="179">
        <v>12</v>
      </c>
      <c r="CS13" s="172"/>
    </row>
    <row r="14" spans="2:97" ht="1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7"/>
      <c r="AK14" s="245" t="s">
        <v>108</v>
      </c>
      <c r="AL14" s="245"/>
      <c r="AM14" s="245"/>
      <c r="AN14" s="245"/>
      <c r="AO14" s="245"/>
      <c r="AP14" s="245"/>
      <c r="AQ14" s="245"/>
      <c r="AR14" s="245"/>
      <c r="AS14" s="245"/>
      <c r="AT14" s="246"/>
      <c r="AU14" s="247"/>
      <c r="AV14" s="247"/>
      <c r="AW14" s="247"/>
      <c r="AX14" s="247"/>
      <c r="AY14" s="247"/>
      <c r="AZ14" s="248"/>
      <c r="BA14" s="259" t="s">
        <v>176</v>
      </c>
      <c r="BB14" s="260"/>
      <c r="BC14" s="260"/>
      <c r="BD14" s="260"/>
      <c r="BE14" s="263"/>
      <c r="BF14" s="264"/>
      <c r="BG14" s="264"/>
      <c r="BH14" s="264"/>
      <c r="BI14" s="264"/>
      <c r="BJ14" s="264"/>
      <c r="BK14" s="264"/>
      <c r="BL14" s="264"/>
      <c r="BM14" s="264"/>
      <c r="BN14" s="264"/>
      <c r="BO14" s="265"/>
      <c r="BP14" s="243" t="s">
        <v>177</v>
      </c>
      <c r="BQ14" s="244"/>
      <c r="BR14" s="261">
        <f>IF(BE14&lt;&gt;"",INDEX(CM2:CM9,MATCH(BE14,CL2:CL9,0)),"")</f>
      </c>
      <c r="BS14" s="262"/>
      <c r="BY14" s="162">
        <f>COUNTA(BE14)</f>
        <v>0</v>
      </c>
      <c r="CA14" s="201">
        <v>9</v>
      </c>
      <c r="CB14" s="157" t="s">
        <v>122</v>
      </c>
      <c r="CC14" s="199" t="s">
        <v>175</v>
      </c>
      <c r="CD14" s="143" t="s">
        <v>152</v>
      </c>
      <c r="CE14" s="143" t="s">
        <v>192</v>
      </c>
      <c r="CH14" s="155" t="s">
        <v>131</v>
      </c>
      <c r="CI14" s="147" t="s">
        <v>132</v>
      </c>
      <c r="CJ14" s="170"/>
      <c r="CK14" s="14"/>
      <c r="CN14" s="179">
        <v>13</v>
      </c>
      <c r="CS14" s="172"/>
    </row>
    <row r="15" spans="2:92" ht="7.5" customHeight="1"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7"/>
      <c r="CA15" s="201">
        <v>10</v>
      </c>
      <c r="CB15" s="157" t="s">
        <v>124</v>
      </c>
      <c r="CC15" s="199" t="s">
        <v>175</v>
      </c>
      <c r="CD15" s="143" t="s">
        <v>148</v>
      </c>
      <c r="CE15" s="143" t="s">
        <v>195</v>
      </c>
      <c r="CH15" s="138" t="s">
        <v>181</v>
      </c>
      <c r="CI15" s="147" t="s">
        <v>154</v>
      </c>
      <c r="CN15" s="179">
        <v>14</v>
      </c>
    </row>
    <row r="16" spans="2:92" ht="15" customHeight="1"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7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7" t="s">
        <v>6</v>
      </c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CA16" s="201">
        <v>11</v>
      </c>
      <c r="CB16" s="157" t="s">
        <v>229</v>
      </c>
      <c r="CC16" s="199" t="s">
        <v>175</v>
      </c>
      <c r="CD16" s="143" t="s">
        <v>132</v>
      </c>
      <c r="CE16" s="143" t="s">
        <v>230</v>
      </c>
      <c r="CH16" s="155" t="s">
        <v>159</v>
      </c>
      <c r="CI16" s="147" t="s">
        <v>148</v>
      </c>
      <c r="CN16" s="179">
        <v>15</v>
      </c>
    </row>
    <row r="17" spans="2:92" ht="15" customHeight="1"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7"/>
      <c r="AL17" s="271" t="s">
        <v>7</v>
      </c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8"/>
      <c r="BD17" s="271" t="s">
        <v>8</v>
      </c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CA17" s="201">
        <v>12</v>
      </c>
      <c r="CB17" s="157" t="s">
        <v>121</v>
      </c>
      <c r="CC17" s="199" t="s">
        <v>175</v>
      </c>
      <c r="CD17" s="143" t="s">
        <v>189</v>
      </c>
      <c r="CE17" s="143" t="s">
        <v>196</v>
      </c>
      <c r="CH17" s="155" t="s">
        <v>138</v>
      </c>
      <c r="CI17" s="147" t="s">
        <v>139</v>
      </c>
      <c r="CN17" s="179">
        <v>16</v>
      </c>
    </row>
    <row r="18" spans="2:92" ht="15" customHeight="1" thickBot="1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80"/>
      <c r="AL18" s="9" t="s">
        <v>9</v>
      </c>
      <c r="AQ18" s="267"/>
      <c r="AR18" s="268"/>
      <c r="AS18" s="268"/>
      <c r="AT18" s="268"/>
      <c r="AU18" s="268"/>
      <c r="AV18" s="268"/>
      <c r="AW18" s="268"/>
      <c r="AX18" s="269" t="s">
        <v>10</v>
      </c>
      <c r="AY18" s="269"/>
      <c r="AZ18" s="269"/>
      <c r="BA18" s="269"/>
      <c r="BB18" s="269"/>
      <c r="BC18" s="270"/>
      <c r="BD18" s="270"/>
      <c r="BE18" s="270"/>
      <c r="BF18" s="270"/>
      <c r="BG18" s="270"/>
      <c r="BI18" s="1" t="s">
        <v>110</v>
      </c>
      <c r="BL18" s="287"/>
      <c r="BM18" s="288"/>
      <c r="BN18" s="288"/>
      <c r="BO18" s="288"/>
      <c r="BP18" s="288"/>
      <c r="BQ18" s="288"/>
      <c r="BR18" s="288"/>
      <c r="BS18" s="289"/>
      <c r="CA18" s="201">
        <v>13</v>
      </c>
      <c r="CB18" s="157" t="s">
        <v>125</v>
      </c>
      <c r="CC18" s="199" t="s">
        <v>175</v>
      </c>
      <c r="CD18" s="143" t="s">
        <v>190</v>
      </c>
      <c r="CE18" s="143" t="s">
        <v>197</v>
      </c>
      <c r="CH18" s="155" t="s">
        <v>136</v>
      </c>
      <c r="CI18" s="147" t="s">
        <v>137</v>
      </c>
      <c r="CN18" s="179">
        <v>17</v>
      </c>
    </row>
    <row r="19" spans="2:92" ht="7.5" customHeight="1" thickBot="1" thickTop="1">
      <c r="B19" s="272" t="s">
        <v>11</v>
      </c>
      <c r="C19" s="272"/>
      <c r="D19" s="272"/>
      <c r="E19" s="272"/>
      <c r="F19" s="272"/>
      <c r="G19" s="236">
        <f>IF(AQ32&lt;&gt;"",AQ32,"")</f>
      </c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CA19" s="201">
        <v>14</v>
      </c>
      <c r="CB19" s="157" t="s">
        <v>120</v>
      </c>
      <c r="CC19" s="199" t="s">
        <v>175</v>
      </c>
      <c r="CD19" s="143" t="s">
        <v>152</v>
      </c>
      <c r="CE19" s="143" t="s">
        <v>192</v>
      </c>
      <c r="CH19" s="155" t="s">
        <v>133</v>
      </c>
      <c r="CI19" s="147" t="s">
        <v>134</v>
      </c>
      <c r="CN19" s="179">
        <v>18</v>
      </c>
    </row>
    <row r="20" spans="2:97" ht="15" customHeight="1" thickTop="1">
      <c r="B20" s="272"/>
      <c r="C20" s="272"/>
      <c r="D20" s="272"/>
      <c r="E20" s="272"/>
      <c r="F20" s="272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4" t="s">
        <v>12</v>
      </c>
      <c r="BA20" s="274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CA20" s="201">
        <v>15</v>
      </c>
      <c r="CB20" s="157" t="s">
        <v>228</v>
      </c>
      <c r="CC20" s="199" t="s">
        <v>175</v>
      </c>
      <c r="CD20" s="143" t="s">
        <v>143</v>
      </c>
      <c r="CE20" s="143" t="s">
        <v>194</v>
      </c>
      <c r="CH20" s="155" t="s">
        <v>151</v>
      </c>
      <c r="CI20" s="147" t="s">
        <v>152</v>
      </c>
      <c r="CN20" s="179">
        <v>19</v>
      </c>
      <c r="CS20" s="172"/>
    </row>
    <row r="21" spans="2:97" ht="15" customHeight="1"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7"/>
      <c r="AL21" s="271" t="s">
        <v>13</v>
      </c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10"/>
      <c r="BA21" s="11"/>
      <c r="BB21" s="271" t="s">
        <v>14</v>
      </c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Y21" s="164" t="s">
        <v>184</v>
      </c>
      <c r="CA21" s="201">
        <v>16</v>
      </c>
      <c r="CB21" s="143" t="s">
        <v>215</v>
      </c>
      <c r="CC21" s="14" t="s">
        <v>175</v>
      </c>
      <c r="CD21" s="143" t="s">
        <v>191</v>
      </c>
      <c r="CE21" s="143" t="s">
        <v>216</v>
      </c>
      <c r="CH21" s="155" t="s">
        <v>218</v>
      </c>
      <c r="CI21" s="147" t="s">
        <v>157</v>
      </c>
      <c r="CN21" s="179">
        <v>20</v>
      </c>
      <c r="CS21" s="172"/>
    </row>
    <row r="22" spans="2:92" ht="1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7"/>
      <c r="AL22" s="291">
        <f>IF(3!L8&gt;0,3!L5,"")</f>
      </c>
      <c r="AM22" s="291"/>
      <c r="AN22" s="291"/>
      <c r="AO22" s="291"/>
      <c r="AP22" s="291"/>
      <c r="AQ22" s="292" t="s">
        <v>15</v>
      </c>
      <c r="AR22" s="291">
        <f>IF(3!L8&gt;0,3!L6,"")</f>
      </c>
      <c r="AS22" s="291"/>
      <c r="AT22" s="291"/>
      <c r="AU22" s="291"/>
      <c r="AV22" s="291"/>
      <c r="AX22" s="291">
        <f>IF(3!L8&gt;0,3!B7+3!D7+3!F7+3!H7+3!J7,"")</f>
      </c>
      <c r="AY22" s="291"/>
      <c r="AZ22" s="291"/>
      <c r="BA22" s="291"/>
      <c r="BB22" s="291"/>
      <c r="BC22" s="291"/>
      <c r="BD22" s="292" t="s">
        <v>15</v>
      </c>
      <c r="BE22" s="291">
        <f>IF(3!L8&gt;0,3!C7+3!E7+3!G7+3!I7+3!K7,"")</f>
      </c>
      <c r="BF22" s="291"/>
      <c r="BG22" s="291"/>
      <c r="BH22" s="291"/>
      <c r="BI22" s="291"/>
      <c r="BJ22" s="291"/>
      <c r="BL22" s="295"/>
      <c r="BM22" s="295"/>
      <c r="BN22" s="295"/>
      <c r="BO22" s="295"/>
      <c r="BP22" s="295"/>
      <c r="BQ22" s="295"/>
      <c r="BR22" s="295"/>
      <c r="BS22" s="295"/>
      <c r="BY22" s="162">
        <f>COUNTA(BL22)</f>
        <v>0</v>
      </c>
      <c r="CA22" s="201">
        <v>17</v>
      </c>
      <c r="CB22" s="157" t="s">
        <v>248</v>
      </c>
      <c r="CC22" s="199" t="s">
        <v>175</v>
      </c>
      <c r="CD22" s="143" t="s">
        <v>249</v>
      </c>
      <c r="CE22" s="143" t="s">
        <v>250</v>
      </c>
      <c r="CH22" s="155" t="s">
        <v>158</v>
      </c>
      <c r="CI22" s="147" t="s">
        <v>148</v>
      </c>
      <c r="CN22" s="179">
        <v>21</v>
      </c>
    </row>
    <row r="23" spans="2:92" ht="7.5" customHeight="1"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7"/>
      <c r="AL23" s="291"/>
      <c r="AM23" s="291"/>
      <c r="AN23" s="291"/>
      <c r="AO23" s="291"/>
      <c r="AP23" s="291"/>
      <c r="AQ23" s="292"/>
      <c r="AR23" s="291"/>
      <c r="AS23" s="291"/>
      <c r="AT23" s="291"/>
      <c r="AU23" s="291"/>
      <c r="AV23" s="291"/>
      <c r="AX23" s="291"/>
      <c r="AY23" s="291"/>
      <c r="AZ23" s="291"/>
      <c r="BA23" s="291"/>
      <c r="BB23" s="291"/>
      <c r="BC23" s="291"/>
      <c r="BD23" s="292"/>
      <c r="BE23" s="291"/>
      <c r="BF23" s="291"/>
      <c r="BG23" s="291"/>
      <c r="BH23" s="291"/>
      <c r="BI23" s="291"/>
      <c r="BJ23" s="291"/>
      <c r="BL23" s="295"/>
      <c r="BM23" s="295"/>
      <c r="BN23" s="295"/>
      <c r="BO23" s="295"/>
      <c r="BP23" s="295"/>
      <c r="BQ23" s="295"/>
      <c r="BR23" s="295"/>
      <c r="BS23" s="295"/>
      <c r="CA23" s="202">
        <v>18</v>
      </c>
      <c r="CB23" s="144"/>
      <c r="CC23" s="177"/>
      <c r="CD23" s="144"/>
      <c r="CE23" s="144"/>
      <c r="CH23" s="138" t="s">
        <v>179</v>
      </c>
      <c r="CI23" s="147" t="s">
        <v>180</v>
      </c>
      <c r="CN23" s="179">
        <v>22</v>
      </c>
    </row>
    <row r="24" spans="2:92" ht="1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7"/>
      <c r="AL24" s="296" t="s">
        <v>16</v>
      </c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11"/>
      <c r="AX24" s="296" t="s">
        <v>17</v>
      </c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11"/>
      <c r="BL24" s="297" t="s">
        <v>18</v>
      </c>
      <c r="BM24" s="297"/>
      <c r="BN24" s="297"/>
      <c r="BO24" s="297"/>
      <c r="BP24" s="297"/>
      <c r="BQ24" s="297"/>
      <c r="BR24" s="297"/>
      <c r="BS24" s="297"/>
      <c r="BY24" s="164" t="s">
        <v>185</v>
      </c>
      <c r="CH24" s="155" t="s">
        <v>220</v>
      </c>
      <c r="CI24" s="147" t="s">
        <v>139</v>
      </c>
      <c r="CN24" s="179">
        <v>23</v>
      </c>
    </row>
    <row r="25" spans="2:92" ht="15" customHeight="1"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7"/>
      <c r="AK25" s="293"/>
      <c r="AL25" s="293"/>
      <c r="AM25" s="293"/>
      <c r="AN25" s="294" t="s">
        <v>15</v>
      </c>
      <c r="AO25" s="301"/>
      <c r="AP25" s="301"/>
      <c r="AQ25" s="301"/>
      <c r="AR25" s="293"/>
      <c r="AS25" s="293"/>
      <c r="AT25" s="293"/>
      <c r="AU25" s="294" t="s">
        <v>15</v>
      </c>
      <c r="AV25" s="301"/>
      <c r="AW25" s="301"/>
      <c r="AX25" s="301"/>
      <c r="AY25" s="293"/>
      <c r="AZ25" s="293"/>
      <c r="BA25" s="293"/>
      <c r="BB25" s="294" t="s">
        <v>15</v>
      </c>
      <c r="BC25" s="301"/>
      <c r="BD25" s="301"/>
      <c r="BE25" s="301"/>
      <c r="BF25" s="302"/>
      <c r="BG25" s="302"/>
      <c r="BH25" s="302"/>
      <c r="BI25" s="299" t="s">
        <v>15</v>
      </c>
      <c r="BJ25" s="298"/>
      <c r="BK25" s="298"/>
      <c r="BL25" s="298"/>
      <c r="BM25" s="302"/>
      <c r="BN25" s="302"/>
      <c r="BO25" s="302"/>
      <c r="BP25" s="299" t="s">
        <v>15</v>
      </c>
      <c r="BQ25" s="298"/>
      <c r="BR25" s="298"/>
      <c r="BS25" s="298"/>
      <c r="BY25" s="162">
        <f>IF(SUM(3!L5:L6)&gt;0,1,0)</f>
        <v>0</v>
      </c>
      <c r="CH25" s="155" t="s">
        <v>140</v>
      </c>
      <c r="CI25" s="147" t="s">
        <v>141</v>
      </c>
      <c r="CN25" s="179">
        <v>24</v>
      </c>
    </row>
    <row r="26" spans="2:92" ht="7.5" customHeight="1"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7"/>
      <c r="AK26" s="293"/>
      <c r="AL26" s="293"/>
      <c r="AM26" s="293"/>
      <c r="AN26" s="294"/>
      <c r="AO26" s="301"/>
      <c r="AP26" s="301"/>
      <c r="AQ26" s="301"/>
      <c r="AR26" s="293"/>
      <c r="AS26" s="293"/>
      <c r="AT26" s="293"/>
      <c r="AU26" s="294"/>
      <c r="AV26" s="301"/>
      <c r="AW26" s="301"/>
      <c r="AX26" s="301"/>
      <c r="AY26" s="293"/>
      <c r="AZ26" s="293"/>
      <c r="BA26" s="293"/>
      <c r="BB26" s="294"/>
      <c r="BC26" s="301"/>
      <c r="BD26" s="301"/>
      <c r="BE26" s="301"/>
      <c r="BF26" s="302"/>
      <c r="BG26" s="302"/>
      <c r="BH26" s="302"/>
      <c r="BI26" s="299"/>
      <c r="BJ26" s="298"/>
      <c r="BK26" s="298"/>
      <c r="BL26" s="298"/>
      <c r="BM26" s="302"/>
      <c r="BN26" s="302"/>
      <c r="BO26" s="302"/>
      <c r="BP26" s="299"/>
      <c r="BQ26" s="298"/>
      <c r="BR26" s="298"/>
      <c r="BS26" s="298"/>
      <c r="CH26" s="155" t="s">
        <v>147</v>
      </c>
      <c r="CI26" s="147" t="s">
        <v>148</v>
      </c>
      <c r="CN26" s="179">
        <v>25</v>
      </c>
    </row>
    <row r="27" spans="2:97" ht="15" customHeight="1" thickBot="1">
      <c r="B27" s="275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7"/>
      <c r="AK27" s="300" t="s">
        <v>16</v>
      </c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CH27" s="171" t="s">
        <v>142</v>
      </c>
      <c r="CI27" s="148" t="s">
        <v>143</v>
      </c>
      <c r="CN27" s="179">
        <v>26</v>
      </c>
      <c r="CS27" s="172"/>
    </row>
    <row r="28" spans="2:97" ht="15" customHeight="1" thickTop="1"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7"/>
      <c r="AJ28" s="12"/>
      <c r="AK28" s="319" t="s">
        <v>19</v>
      </c>
      <c r="AL28" s="319"/>
      <c r="AM28" s="319"/>
      <c r="AN28" s="319"/>
      <c r="AO28" s="319"/>
      <c r="AP28" s="319"/>
      <c r="AQ28" s="320" t="s">
        <v>107</v>
      </c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12"/>
      <c r="BL28" s="305" t="s">
        <v>20</v>
      </c>
      <c r="BM28" s="305"/>
      <c r="BN28" s="305"/>
      <c r="BO28" s="305"/>
      <c r="BP28" s="305"/>
      <c r="BQ28" s="305"/>
      <c r="BR28" s="305"/>
      <c r="BS28" s="305"/>
      <c r="BT28" s="12"/>
      <c r="CN28" s="179">
        <v>27</v>
      </c>
      <c r="CS28" s="172"/>
    </row>
    <row r="29" spans="2:92" ht="1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  <c r="AK29" s="306" t="s">
        <v>21</v>
      </c>
      <c r="AL29" s="306"/>
      <c r="AM29" s="306"/>
      <c r="AN29" s="306"/>
      <c r="AO29" s="306"/>
      <c r="AP29" s="306"/>
      <c r="AQ29" s="307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9"/>
      <c r="BK29" s="13"/>
      <c r="BL29" s="313">
        <f>IF(AQ29&lt;&gt;"",INDEX(CI2:CI27,MATCH(AQ29,CH2:CH27,0)),"")</f>
      </c>
      <c r="BM29" s="314"/>
      <c r="BN29" s="314"/>
      <c r="BO29" s="314"/>
      <c r="BP29" s="314"/>
      <c r="BQ29" s="314"/>
      <c r="BR29" s="314"/>
      <c r="BS29" s="315"/>
      <c r="CN29" s="179">
        <v>28</v>
      </c>
    </row>
    <row r="30" spans="2:92" ht="15" customHeight="1" thickBo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K30" s="306"/>
      <c r="AL30" s="306"/>
      <c r="AM30" s="306"/>
      <c r="AN30" s="306"/>
      <c r="AO30" s="306"/>
      <c r="AP30" s="306"/>
      <c r="AQ30" s="310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2"/>
      <c r="BK30" s="13"/>
      <c r="BL30" s="316"/>
      <c r="BM30" s="317"/>
      <c r="BN30" s="317"/>
      <c r="BO30" s="317"/>
      <c r="BP30" s="317"/>
      <c r="BQ30" s="317"/>
      <c r="BR30" s="317"/>
      <c r="BS30" s="318"/>
      <c r="CN30" s="179">
        <v>29</v>
      </c>
    </row>
    <row r="31" spans="63:92" ht="6" customHeight="1" thickTop="1">
      <c r="BK31" s="14"/>
      <c r="BL31" s="14"/>
      <c r="BM31" s="14"/>
      <c r="BN31" s="14"/>
      <c r="CN31" s="179">
        <v>30</v>
      </c>
    </row>
    <row r="32" spans="2:92" ht="12.75" customHeight="1">
      <c r="B32" s="303" t="s">
        <v>19</v>
      </c>
      <c r="C32" s="303"/>
      <c r="D32" s="303"/>
      <c r="E32" s="303"/>
      <c r="F32" s="303"/>
      <c r="G32" s="303"/>
      <c r="H32" s="303"/>
      <c r="I32" s="303"/>
      <c r="J32" s="303" t="s">
        <v>107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 t="s">
        <v>73</v>
      </c>
      <c r="AC32" s="303"/>
      <c r="AD32" s="303"/>
      <c r="AE32" s="303"/>
      <c r="AF32" s="303"/>
      <c r="AG32" s="303"/>
      <c r="AK32" s="306" t="s">
        <v>11</v>
      </c>
      <c r="AL32" s="306"/>
      <c r="AM32" s="306"/>
      <c r="AN32" s="306"/>
      <c r="AO32" s="306"/>
      <c r="AP32" s="306"/>
      <c r="AQ32" s="307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9"/>
      <c r="BK32" s="13"/>
      <c r="BL32" s="313">
        <f>IF(AQ32&lt;&gt;"",INDEX(CI2:CI27,MATCH(AQ32,CH2:CH27,0)),"")</f>
      </c>
      <c r="BM32" s="314"/>
      <c r="BN32" s="314"/>
      <c r="BO32" s="314"/>
      <c r="BP32" s="314"/>
      <c r="BQ32" s="314"/>
      <c r="BR32" s="314"/>
      <c r="BS32" s="315"/>
      <c r="CN32" s="179">
        <v>31</v>
      </c>
    </row>
    <row r="33" spans="2:92" ht="12.75" customHeight="1">
      <c r="B33" s="238" t="s">
        <v>22</v>
      </c>
      <c r="C33" s="238"/>
      <c r="D33" s="238"/>
      <c r="E33" s="238"/>
      <c r="F33" s="238"/>
      <c r="G33" s="238"/>
      <c r="H33" s="238"/>
      <c r="I33" s="238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237"/>
      <c r="AC33" s="237"/>
      <c r="AD33" s="237"/>
      <c r="AE33" s="237"/>
      <c r="AF33" s="237"/>
      <c r="AG33" s="237"/>
      <c r="AK33" s="306"/>
      <c r="AL33" s="306"/>
      <c r="AM33" s="306"/>
      <c r="AN33" s="306"/>
      <c r="AO33" s="306"/>
      <c r="AP33" s="306"/>
      <c r="AQ33" s="321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3"/>
      <c r="BK33" s="13"/>
      <c r="BL33" s="324"/>
      <c r="BM33" s="325"/>
      <c r="BN33" s="325"/>
      <c r="BO33" s="325"/>
      <c r="BP33" s="325"/>
      <c r="BQ33" s="325"/>
      <c r="BR33" s="325"/>
      <c r="BS33" s="326"/>
      <c r="CN33" s="179">
        <v>32</v>
      </c>
    </row>
    <row r="34" spans="2:97" ht="4.5" customHeight="1">
      <c r="B34" s="238" t="s">
        <v>23</v>
      </c>
      <c r="C34" s="238"/>
      <c r="D34" s="238"/>
      <c r="E34" s="238"/>
      <c r="F34" s="238"/>
      <c r="G34" s="238"/>
      <c r="H34" s="238"/>
      <c r="I34" s="238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237"/>
      <c r="AC34" s="237"/>
      <c r="AD34" s="237"/>
      <c r="AE34" s="237"/>
      <c r="AF34" s="237"/>
      <c r="AG34" s="237"/>
      <c r="AK34" s="306"/>
      <c r="AL34" s="306"/>
      <c r="AM34" s="306"/>
      <c r="AN34" s="306"/>
      <c r="AO34" s="306"/>
      <c r="AP34" s="306"/>
      <c r="AQ34" s="310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2"/>
      <c r="BK34" s="13"/>
      <c r="BL34" s="316"/>
      <c r="BM34" s="317"/>
      <c r="BN34" s="317"/>
      <c r="BO34" s="317"/>
      <c r="BP34" s="317"/>
      <c r="BQ34" s="317"/>
      <c r="BR34" s="317"/>
      <c r="BS34" s="318"/>
      <c r="CN34" s="179">
        <v>33</v>
      </c>
      <c r="CS34" s="172"/>
    </row>
    <row r="35" spans="2:97" ht="8.25" customHeight="1">
      <c r="B35" s="238"/>
      <c r="C35" s="238"/>
      <c r="D35" s="238"/>
      <c r="E35" s="238"/>
      <c r="F35" s="238"/>
      <c r="G35" s="238"/>
      <c r="H35" s="238"/>
      <c r="I35" s="238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237"/>
      <c r="AC35" s="237"/>
      <c r="AD35" s="237"/>
      <c r="AE35" s="237"/>
      <c r="AF35" s="237"/>
      <c r="AG35" s="237"/>
      <c r="CN35" s="179">
        <v>34</v>
      </c>
      <c r="CS35" s="172"/>
    </row>
    <row r="36" spans="2:92" ht="12.75" customHeight="1">
      <c r="B36" s="238" t="s">
        <v>24</v>
      </c>
      <c r="C36" s="238"/>
      <c r="D36" s="238"/>
      <c r="E36" s="238"/>
      <c r="F36" s="238"/>
      <c r="G36" s="238"/>
      <c r="H36" s="238"/>
      <c r="I36" s="238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237"/>
      <c r="AC36" s="237"/>
      <c r="AD36" s="237"/>
      <c r="AE36" s="237"/>
      <c r="AF36" s="237"/>
      <c r="AG36" s="237"/>
      <c r="AK36" s="327" t="s">
        <v>25</v>
      </c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CN36" s="179">
        <v>35</v>
      </c>
    </row>
    <row r="37" spans="2:92" ht="3.75" customHeight="1">
      <c r="B37" s="328" t="s">
        <v>26</v>
      </c>
      <c r="C37" s="328"/>
      <c r="D37" s="328"/>
      <c r="E37" s="328"/>
      <c r="F37" s="328"/>
      <c r="G37" s="328"/>
      <c r="H37" s="328"/>
      <c r="I37" s="328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237"/>
      <c r="AC37" s="237"/>
      <c r="AD37" s="237"/>
      <c r="AE37" s="237"/>
      <c r="AF37" s="237"/>
      <c r="AG37" s="23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CN37" s="179">
        <v>36</v>
      </c>
    </row>
    <row r="38" spans="2:92" ht="9" customHeight="1" thickBot="1">
      <c r="B38" s="328"/>
      <c r="C38" s="328"/>
      <c r="D38" s="328"/>
      <c r="E38" s="328"/>
      <c r="F38" s="328"/>
      <c r="G38" s="328"/>
      <c r="H38" s="328"/>
      <c r="I38" s="328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237"/>
      <c r="AC38" s="237"/>
      <c r="AD38" s="237"/>
      <c r="AE38" s="237"/>
      <c r="AF38" s="237"/>
      <c r="AG38" s="237"/>
      <c r="AK38" s="15"/>
      <c r="AL38" s="15"/>
      <c r="AM38" s="15"/>
      <c r="AN38" s="15"/>
      <c r="AO38" s="15"/>
      <c r="AP38" s="15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5"/>
      <c r="BC38" s="15"/>
      <c r="BD38" s="15"/>
      <c r="BE38" s="15"/>
      <c r="BF38" s="15"/>
      <c r="BG38" s="15"/>
      <c r="BH38" s="15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CN38" s="179">
        <v>37</v>
      </c>
    </row>
    <row r="39" spans="2:92" ht="12.75" customHeight="1" thickBot="1" thickTop="1">
      <c r="B39" s="341" t="s">
        <v>27</v>
      </c>
      <c r="C39" s="341"/>
      <c r="D39" s="341"/>
      <c r="E39" s="341"/>
      <c r="F39" s="341"/>
      <c r="G39" s="341"/>
      <c r="H39" s="341"/>
      <c r="I39" s="341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237"/>
      <c r="AC39" s="237"/>
      <c r="AD39" s="237"/>
      <c r="AE39" s="237"/>
      <c r="AF39" s="237"/>
      <c r="AG39" s="237"/>
      <c r="AK39" s="340" t="s">
        <v>28</v>
      </c>
      <c r="AL39" s="340"/>
      <c r="AM39" s="340"/>
      <c r="AN39" s="340"/>
      <c r="AO39" s="340"/>
      <c r="AP39" s="340"/>
      <c r="AQ39" s="339">
        <f>IF(3!L8&gt;0,2!G36,"")</f>
      </c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C39" s="340" t="s">
        <v>29</v>
      </c>
      <c r="BD39" s="340"/>
      <c r="BE39" s="340"/>
      <c r="BF39" s="340"/>
      <c r="BG39" s="340"/>
      <c r="BH39" s="340"/>
      <c r="BI39" s="339">
        <f>IF(3!L8,2!AC36,"")</f>
      </c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CN39" s="179">
        <v>38</v>
      </c>
    </row>
    <row r="40" spans="2:92" ht="12.75" customHeight="1" thickBot="1" thickTop="1">
      <c r="B40" s="341" t="s">
        <v>30</v>
      </c>
      <c r="C40" s="341"/>
      <c r="D40" s="341"/>
      <c r="E40" s="341"/>
      <c r="F40" s="341"/>
      <c r="G40" s="341"/>
      <c r="H40" s="341"/>
      <c r="I40" s="341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237"/>
      <c r="AC40" s="237"/>
      <c r="AD40" s="237"/>
      <c r="AE40" s="237"/>
      <c r="AF40" s="237"/>
      <c r="AG40" s="237"/>
      <c r="AK40" s="340"/>
      <c r="AL40" s="340"/>
      <c r="AM40" s="340"/>
      <c r="AN40" s="340"/>
      <c r="AO40" s="340"/>
      <c r="AP40" s="340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C40" s="340"/>
      <c r="BD40" s="340"/>
      <c r="BE40" s="340"/>
      <c r="BF40" s="340"/>
      <c r="BG40" s="340"/>
      <c r="BH40" s="340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CN40" s="179">
        <v>39</v>
      </c>
    </row>
    <row r="41" spans="37:97" ht="5.25" customHeight="1" thickBot="1" thickTop="1">
      <c r="AK41" s="340"/>
      <c r="AL41" s="340"/>
      <c r="AM41" s="340"/>
      <c r="AN41" s="340"/>
      <c r="AO41" s="340"/>
      <c r="AP41" s="340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C41" s="340"/>
      <c r="BD41" s="340"/>
      <c r="BE41" s="340"/>
      <c r="BF41" s="340"/>
      <c r="BG41" s="340"/>
      <c r="BH41" s="340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CN41" s="179">
        <v>40</v>
      </c>
      <c r="CS41" s="172"/>
    </row>
    <row r="42" spans="2:97" ht="9" customHeight="1" thickBot="1" thickTop="1">
      <c r="B42" s="331" t="s">
        <v>31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CN42" s="179">
        <v>41</v>
      </c>
      <c r="CS42" s="172"/>
    </row>
    <row r="43" spans="2:92" ht="7.5" customHeight="1" thickTop="1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CN43" s="179">
        <v>42</v>
      </c>
    </row>
    <row r="44" spans="2:92" ht="15" customHeight="1"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4"/>
      <c r="AK44" s="338" t="s">
        <v>32</v>
      </c>
      <c r="AL44" s="338"/>
      <c r="AM44" s="338"/>
      <c r="AN44" s="338"/>
      <c r="AO44" s="338"/>
      <c r="AP44" s="338"/>
      <c r="AQ44" s="307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9"/>
      <c r="BK44" s="13"/>
      <c r="BL44" s="313">
        <f>IF(AQ44&lt;&gt;"",INDEX(CK2:CK13,MATCH(AQ44,CJ2:CJ13,0)),"")</f>
      </c>
      <c r="BM44" s="314"/>
      <c r="BN44" s="314"/>
      <c r="BO44" s="314"/>
      <c r="BP44" s="314"/>
      <c r="BQ44" s="314"/>
      <c r="BR44" s="314"/>
      <c r="BS44" s="315"/>
      <c r="CN44" s="179">
        <v>43</v>
      </c>
    </row>
    <row r="45" spans="2:92" ht="15" customHeight="1">
      <c r="B45" s="332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4"/>
      <c r="AK45" s="338"/>
      <c r="AL45" s="338"/>
      <c r="AM45" s="338"/>
      <c r="AN45" s="338"/>
      <c r="AO45" s="338"/>
      <c r="AP45" s="338"/>
      <c r="AQ45" s="310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2"/>
      <c r="BK45" s="13"/>
      <c r="BL45" s="316"/>
      <c r="BM45" s="317"/>
      <c r="BN45" s="317"/>
      <c r="BO45" s="317"/>
      <c r="BP45" s="317"/>
      <c r="BQ45" s="317"/>
      <c r="BR45" s="317"/>
      <c r="BS45" s="318"/>
      <c r="CN45" s="179">
        <v>44</v>
      </c>
    </row>
    <row r="46" spans="2:92" ht="7.5" customHeight="1">
      <c r="B46" s="332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4"/>
      <c r="CN46" s="179">
        <v>45</v>
      </c>
    </row>
    <row r="47" spans="2:92" ht="7.5" customHeight="1">
      <c r="B47" s="332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4"/>
      <c r="AK47" s="329" t="s">
        <v>33</v>
      </c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17"/>
      <c r="AX47" s="17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17"/>
      <c r="BS47" s="18"/>
      <c r="CN47" s="179">
        <v>46</v>
      </c>
    </row>
    <row r="48" spans="2:97" ht="15" customHeight="1"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4"/>
      <c r="AH48" s="231"/>
      <c r="AI48" s="232"/>
      <c r="AJ48" s="233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14"/>
      <c r="AX48" s="14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14"/>
      <c r="BS48" s="19"/>
      <c r="CN48" s="179">
        <v>47</v>
      </c>
      <c r="CS48" s="172"/>
    </row>
    <row r="49" spans="2:97" ht="7.5" customHeight="1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4"/>
      <c r="AH49" s="228" t="s">
        <v>239</v>
      </c>
      <c r="AI49" s="229"/>
      <c r="AJ49" s="230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14"/>
      <c r="AX49" s="14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14"/>
      <c r="BS49" s="19"/>
      <c r="CN49" s="179">
        <v>48</v>
      </c>
      <c r="CS49" s="172"/>
    </row>
    <row r="50" spans="2:97" ht="7.5" customHeight="1" thickBot="1"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7"/>
      <c r="AH50" s="228"/>
      <c r="AI50" s="229"/>
      <c r="AJ50" s="230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CN50" s="179">
        <v>49</v>
      </c>
      <c r="CS50" s="172"/>
    </row>
    <row r="51" spans="2:97" ht="8.25" customHeight="1">
      <c r="B51" s="153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CN51" s="179">
        <v>50</v>
      </c>
      <c r="CS51" s="172"/>
    </row>
    <row r="52" ht="15" customHeight="1">
      <c r="CN52" s="179">
        <v>51</v>
      </c>
    </row>
    <row r="53" ht="15" customHeight="1">
      <c r="CN53" s="179">
        <v>52</v>
      </c>
    </row>
    <row r="54" ht="15" customHeight="1">
      <c r="CN54" s="179">
        <v>53</v>
      </c>
    </row>
    <row r="55" ht="15" customHeight="1">
      <c r="CN55" s="179">
        <v>54</v>
      </c>
    </row>
    <row r="56" ht="15" customHeight="1">
      <c r="CN56" s="179">
        <v>55</v>
      </c>
    </row>
    <row r="57" spans="92:97" ht="15" customHeight="1">
      <c r="CN57" s="179">
        <v>56</v>
      </c>
      <c r="CS57" s="172"/>
    </row>
    <row r="58" spans="92:97" ht="15" customHeight="1">
      <c r="CN58" s="179">
        <v>57</v>
      </c>
      <c r="CS58" s="172"/>
    </row>
    <row r="59" ht="15" customHeight="1">
      <c r="CN59" s="179">
        <v>58</v>
      </c>
    </row>
    <row r="60" ht="15" customHeight="1">
      <c r="CN60" s="179">
        <v>59</v>
      </c>
    </row>
    <row r="61" ht="15" customHeight="1">
      <c r="CN61" s="179">
        <v>60</v>
      </c>
    </row>
    <row r="62" ht="15" customHeight="1">
      <c r="CN62" s="179">
        <v>61</v>
      </c>
    </row>
    <row r="63" ht="15" customHeight="1">
      <c r="CN63" s="179">
        <v>62</v>
      </c>
    </row>
    <row r="64" spans="92:97" ht="15" customHeight="1">
      <c r="CN64" s="179">
        <v>63</v>
      </c>
      <c r="CS64" s="172"/>
    </row>
    <row r="65" spans="92:97" ht="15" customHeight="1">
      <c r="CN65" s="179">
        <v>64</v>
      </c>
      <c r="CS65" s="172"/>
    </row>
    <row r="66" ht="15" customHeight="1">
      <c r="CN66" s="179">
        <v>65</v>
      </c>
    </row>
    <row r="67" ht="15" customHeight="1">
      <c r="CN67" s="179">
        <v>66</v>
      </c>
    </row>
    <row r="68" ht="15" customHeight="1">
      <c r="CN68" s="179">
        <v>67</v>
      </c>
    </row>
    <row r="69" ht="15" customHeight="1">
      <c r="CN69" s="179">
        <v>68</v>
      </c>
    </row>
    <row r="70" ht="15" customHeight="1">
      <c r="CN70" s="179">
        <v>69</v>
      </c>
    </row>
    <row r="71" spans="92:97" ht="15" customHeight="1">
      <c r="CN71" s="179">
        <v>70</v>
      </c>
      <c r="CS71" s="172"/>
    </row>
    <row r="72" spans="92:97" ht="15" customHeight="1">
      <c r="CN72" s="179">
        <v>71</v>
      </c>
      <c r="CS72" s="172"/>
    </row>
    <row r="73" ht="15" customHeight="1">
      <c r="CN73" s="179">
        <v>72</v>
      </c>
    </row>
    <row r="74" ht="15" customHeight="1">
      <c r="CN74" s="179">
        <v>73</v>
      </c>
    </row>
    <row r="75" ht="15" customHeight="1">
      <c r="CN75" s="179">
        <v>74</v>
      </c>
    </row>
    <row r="76" ht="15" customHeight="1">
      <c r="CN76" s="179">
        <v>75</v>
      </c>
    </row>
    <row r="77" ht="15" customHeight="1">
      <c r="CN77" s="179">
        <v>76</v>
      </c>
    </row>
    <row r="78" spans="92:97" ht="15" customHeight="1">
      <c r="CN78" s="179">
        <v>77</v>
      </c>
      <c r="CS78" s="172"/>
    </row>
    <row r="79" spans="92:97" ht="15" customHeight="1">
      <c r="CN79" s="179">
        <v>78</v>
      </c>
      <c r="CS79" s="172"/>
    </row>
    <row r="80" ht="15" customHeight="1">
      <c r="CN80" s="179">
        <v>79</v>
      </c>
    </row>
    <row r="81" ht="15" customHeight="1">
      <c r="CN81" s="179">
        <v>80</v>
      </c>
    </row>
    <row r="82" ht="15" customHeight="1">
      <c r="CN82" s="179">
        <v>81</v>
      </c>
    </row>
    <row r="83" ht="15" customHeight="1">
      <c r="CN83" s="179">
        <v>82</v>
      </c>
    </row>
    <row r="84" ht="15" customHeight="1">
      <c r="CN84" s="179">
        <v>83</v>
      </c>
    </row>
    <row r="85" spans="92:97" ht="15" customHeight="1">
      <c r="CN85" s="179">
        <v>84</v>
      </c>
      <c r="CS85" s="172"/>
    </row>
    <row r="86" spans="92:97" ht="15" customHeight="1">
      <c r="CN86" s="179">
        <v>85</v>
      </c>
      <c r="CS86" s="172"/>
    </row>
    <row r="87" ht="15" customHeight="1">
      <c r="CN87" s="179">
        <v>86</v>
      </c>
    </row>
    <row r="88" ht="15" customHeight="1">
      <c r="CN88" s="179">
        <v>87</v>
      </c>
    </row>
    <row r="89" ht="15" customHeight="1">
      <c r="CN89" s="179">
        <v>88</v>
      </c>
    </row>
    <row r="90" ht="15" customHeight="1">
      <c r="CN90" s="179">
        <v>89</v>
      </c>
    </row>
    <row r="91" ht="15" customHeight="1">
      <c r="CN91" s="179">
        <v>90</v>
      </c>
    </row>
    <row r="92" spans="92:97" ht="15" customHeight="1">
      <c r="CN92" s="179">
        <v>91</v>
      </c>
      <c r="CS92" s="172"/>
    </row>
    <row r="93" spans="92:97" ht="15" customHeight="1">
      <c r="CN93" s="179">
        <v>92</v>
      </c>
      <c r="CS93" s="172"/>
    </row>
    <row r="94" ht="15" customHeight="1">
      <c r="CN94" s="179">
        <v>93</v>
      </c>
    </row>
    <row r="95" ht="15" customHeight="1">
      <c r="CN95" s="179">
        <v>94</v>
      </c>
    </row>
    <row r="96" ht="15" customHeight="1">
      <c r="CN96" s="179">
        <v>95</v>
      </c>
    </row>
    <row r="97" ht="15" customHeight="1">
      <c r="CN97" s="179">
        <v>96</v>
      </c>
    </row>
    <row r="98" ht="15" customHeight="1">
      <c r="CN98" s="179">
        <v>97</v>
      </c>
    </row>
    <row r="99" spans="92:97" ht="15" customHeight="1">
      <c r="CN99" s="179">
        <v>98</v>
      </c>
      <c r="CS99" s="172"/>
    </row>
    <row r="100" spans="92:97" ht="15" customHeight="1">
      <c r="CN100" s="179">
        <v>99</v>
      </c>
      <c r="CS100" s="172"/>
    </row>
    <row r="101" spans="92:97" ht="15" customHeight="1">
      <c r="CN101" s="179">
        <v>100</v>
      </c>
      <c r="CS101" s="172"/>
    </row>
    <row r="102" spans="92:97" ht="15" customHeight="1">
      <c r="CN102" s="179">
        <v>101</v>
      </c>
      <c r="CS102" s="172"/>
    </row>
    <row r="103" spans="92:97" ht="15" customHeight="1">
      <c r="CN103" s="179">
        <v>102</v>
      </c>
      <c r="CS103" s="172"/>
    </row>
    <row r="104" spans="92:97" ht="15" customHeight="1">
      <c r="CN104" s="179">
        <v>103</v>
      </c>
      <c r="CS104" s="172"/>
    </row>
    <row r="105" ht="15" customHeight="1">
      <c r="CN105" s="179">
        <v>104</v>
      </c>
    </row>
    <row r="106" ht="15" customHeight="1">
      <c r="CN106" s="179">
        <v>105</v>
      </c>
    </row>
    <row r="107" ht="15" customHeight="1">
      <c r="CN107" s="179">
        <v>106</v>
      </c>
    </row>
    <row r="108" ht="15" customHeight="1">
      <c r="CN108" s="179">
        <v>107</v>
      </c>
    </row>
    <row r="109" ht="15" customHeight="1">
      <c r="CN109" s="179">
        <v>108</v>
      </c>
    </row>
    <row r="110" spans="92:97" ht="15" customHeight="1">
      <c r="CN110" s="179">
        <v>109</v>
      </c>
      <c r="CS110" s="172"/>
    </row>
    <row r="111" spans="92:97" ht="15" customHeight="1">
      <c r="CN111" s="179">
        <v>110</v>
      </c>
      <c r="CS111" s="172"/>
    </row>
    <row r="112" ht="15" customHeight="1">
      <c r="CN112" s="179">
        <v>111</v>
      </c>
    </row>
    <row r="113" ht="15" customHeight="1">
      <c r="CN113" s="179">
        <v>112</v>
      </c>
    </row>
    <row r="114" ht="15" customHeight="1">
      <c r="CN114" s="179">
        <v>113</v>
      </c>
    </row>
    <row r="115" ht="15" customHeight="1">
      <c r="CN115" s="179">
        <v>114</v>
      </c>
    </row>
    <row r="116" ht="15" customHeight="1">
      <c r="CN116" s="179">
        <v>115</v>
      </c>
    </row>
    <row r="117" spans="92:97" ht="15" customHeight="1">
      <c r="CN117" s="179">
        <v>116</v>
      </c>
      <c r="CS117" s="172"/>
    </row>
    <row r="118" spans="92:97" ht="15" customHeight="1">
      <c r="CN118" s="179">
        <v>117</v>
      </c>
      <c r="CS118" s="172"/>
    </row>
    <row r="119" ht="15" customHeight="1">
      <c r="CN119" s="179">
        <v>118</v>
      </c>
    </row>
    <row r="120" ht="15" customHeight="1">
      <c r="CN120" s="179">
        <v>119</v>
      </c>
    </row>
    <row r="121" ht="15" customHeight="1">
      <c r="CN121" s="179">
        <v>120</v>
      </c>
    </row>
    <row r="122" ht="15" customHeight="1">
      <c r="CN122" s="179">
        <v>121</v>
      </c>
    </row>
    <row r="123" ht="15" customHeight="1">
      <c r="CN123" s="179">
        <v>122</v>
      </c>
    </row>
    <row r="124" spans="92:97" ht="15" customHeight="1">
      <c r="CN124" s="179">
        <v>123</v>
      </c>
      <c r="CS124" s="172"/>
    </row>
    <row r="125" spans="92:97" ht="15" customHeight="1">
      <c r="CN125" s="179">
        <v>124</v>
      </c>
      <c r="CS125" s="172"/>
    </row>
    <row r="126" ht="15" customHeight="1">
      <c r="CN126" s="179">
        <v>125</v>
      </c>
    </row>
    <row r="127" ht="15" customHeight="1">
      <c r="CN127" s="179">
        <v>126</v>
      </c>
    </row>
    <row r="128" ht="12.75">
      <c r="CN128" s="179">
        <v>127</v>
      </c>
    </row>
    <row r="129" ht="12.75">
      <c r="CN129" s="179">
        <v>128</v>
      </c>
    </row>
    <row r="130" ht="12.75">
      <c r="CN130" s="179">
        <v>129</v>
      </c>
    </row>
    <row r="131" ht="12.75">
      <c r="CN131" s="179">
        <v>130</v>
      </c>
    </row>
    <row r="132" ht="12.75">
      <c r="CN132" s="179">
        <v>131</v>
      </c>
    </row>
    <row r="133" ht="12.75">
      <c r="CN133" s="179">
        <v>132</v>
      </c>
    </row>
    <row r="134" ht="12.75">
      <c r="CN134" s="179">
        <v>133</v>
      </c>
    </row>
    <row r="135" ht="12.75">
      <c r="CN135" s="179">
        <v>134</v>
      </c>
    </row>
    <row r="136" ht="12.75">
      <c r="CN136" s="179">
        <v>135</v>
      </c>
    </row>
    <row r="137" ht="12.75">
      <c r="CN137" s="179">
        <v>136</v>
      </c>
    </row>
    <row r="138" ht="12.75">
      <c r="CN138" s="179">
        <v>137</v>
      </c>
    </row>
    <row r="139" ht="12.75">
      <c r="CN139" s="179">
        <v>138</v>
      </c>
    </row>
    <row r="140" ht="12.75">
      <c r="CN140" s="179">
        <v>139</v>
      </c>
    </row>
    <row r="141" ht="12.75">
      <c r="CN141" s="179">
        <v>140</v>
      </c>
    </row>
    <row r="142" ht="12.75">
      <c r="CN142" s="179">
        <v>141</v>
      </c>
    </row>
    <row r="143" ht="12.75">
      <c r="CN143" s="179">
        <v>142</v>
      </c>
    </row>
    <row r="144" ht="12.75">
      <c r="CN144" s="179">
        <v>143</v>
      </c>
    </row>
    <row r="145" ht="12.75">
      <c r="CN145" s="179">
        <v>144</v>
      </c>
    </row>
    <row r="146" ht="12.75">
      <c r="CN146" s="179">
        <v>145</v>
      </c>
    </row>
    <row r="147" ht="12.75">
      <c r="CN147" s="179">
        <v>146</v>
      </c>
    </row>
    <row r="148" ht="12.75">
      <c r="CN148" s="179">
        <v>147</v>
      </c>
    </row>
    <row r="149" ht="12.75">
      <c r="CN149" s="179">
        <v>148</v>
      </c>
    </row>
    <row r="150" ht="12.75">
      <c r="CN150" s="179">
        <v>149</v>
      </c>
    </row>
    <row r="151" ht="12.75">
      <c r="CN151" s="179">
        <v>150</v>
      </c>
    </row>
    <row r="152" ht="12.75">
      <c r="CN152" s="179">
        <v>151</v>
      </c>
    </row>
    <row r="153" ht="12.75">
      <c r="CN153" s="179">
        <v>152</v>
      </c>
    </row>
    <row r="154" ht="12.75">
      <c r="CN154" s="179">
        <v>153</v>
      </c>
    </row>
    <row r="155" ht="12.75">
      <c r="CN155" s="179">
        <v>154</v>
      </c>
    </row>
    <row r="156" ht="12.75">
      <c r="CN156" s="179">
        <v>155</v>
      </c>
    </row>
    <row r="157" ht="12.75">
      <c r="CN157" s="179">
        <v>156</v>
      </c>
    </row>
    <row r="158" ht="12.75">
      <c r="CN158" s="179">
        <v>157</v>
      </c>
    </row>
    <row r="159" ht="12.75">
      <c r="CN159" s="179">
        <v>158</v>
      </c>
    </row>
    <row r="160" ht="12.75">
      <c r="CN160" s="179">
        <v>159</v>
      </c>
    </row>
    <row r="161" ht="12.75">
      <c r="CN161" s="179">
        <v>160</v>
      </c>
    </row>
    <row r="162" ht="12.75">
      <c r="CN162" s="179">
        <v>161</v>
      </c>
    </row>
    <row r="163" ht="12.75">
      <c r="CN163" s="179">
        <v>162</v>
      </c>
    </row>
    <row r="164" ht="12.75">
      <c r="CN164" s="179">
        <v>163</v>
      </c>
    </row>
    <row r="165" ht="12.75">
      <c r="CN165" s="179">
        <v>164</v>
      </c>
    </row>
    <row r="166" ht="12.75">
      <c r="CN166" s="179">
        <v>165</v>
      </c>
    </row>
    <row r="167" ht="12.75">
      <c r="CN167" s="179">
        <v>166</v>
      </c>
    </row>
    <row r="168" ht="12.75">
      <c r="CN168" s="179">
        <v>167</v>
      </c>
    </row>
    <row r="169" ht="12.75">
      <c r="CN169" s="179">
        <v>168</v>
      </c>
    </row>
    <row r="170" ht="12.75">
      <c r="CN170" s="179">
        <v>169</v>
      </c>
    </row>
    <row r="171" ht="12.75">
      <c r="CN171" s="179">
        <v>170</v>
      </c>
    </row>
    <row r="172" ht="12.75">
      <c r="CN172" s="179">
        <v>171</v>
      </c>
    </row>
    <row r="173" ht="12.75">
      <c r="CN173" s="179">
        <v>172</v>
      </c>
    </row>
    <row r="174" ht="12.75">
      <c r="CN174" s="179">
        <v>173</v>
      </c>
    </row>
    <row r="175" ht="12.75">
      <c r="CN175" s="179">
        <v>174</v>
      </c>
    </row>
    <row r="176" ht="12.75">
      <c r="CN176" s="179">
        <v>175</v>
      </c>
    </row>
    <row r="177" ht="12.75">
      <c r="CN177" s="179">
        <v>176</v>
      </c>
    </row>
    <row r="178" ht="12.75">
      <c r="CN178" s="179">
        <v>177</v>
      </c>
    </row>
    <row r="179" ht="12.75">
      <c r="CN179" s="179">
        <v>178</v>
      </c>
    </row>
    <row r="180" ht="12.75">
      <c r="CN180" s="179">
        <v>179</v>
      </c>
    </row>
    <row r="181" ht="12.75">
      <c r="CN181" s="179">
        <v>180</v>
      </c>
    </row>
    <row r="182" ht="12.75">
      <c r="CN182" s="179">
        <v>181</v>
      </c>
    </row>
    <row r="183" ht="12.75">
      <c r="CN183" s="179">
        <v>182</v>
      </c>
    </row>
    <row r="184" ht="12.75">
      <c r="CN184" s="179">
        <v>183</v>
      </c>
    </row>
    <row r="185" ht="12.75">
      <c r="CN185" s="179">
        <v>184</v>
      </c>
    </row>
    <row r="186" ht="12.75">
      <c r="CN186" s="179">
        <v>185</v>
      </c>
    </row>
    <row r="187" ht="12.75">
      <c r="CN187" s="179">
        <v>186</v>
      </c>
    </row>
    <row r="188" ht="12.75">
      <c r="CN188" s="179">
        <v>187</v>
      </c>
    </row>
    <row r="189" ht="12.75">
      <c r="CN189" s="179">
        <v>188</v>
      </c>
    </row>
    <row r="190" ht="12.75">
      <c r="CN190" s="179">
        <v>189</v>
      </c>
    </row>
    <row r="191" ht="12.75">
      <c r="CN191" s="179">
        <v>190</v>
      </c>
    </row>
    <row r="192" ht="12.75">
      <c r="CN192" s="179">
        <v>191</v>
      </c>
    </row>
    <row r="193" ht="12.75">
      <c r="CN193" s="179">
        <v>192</v>
      </c>
    </row>
    <row r="194" ht="12.75">
      <c r="CN194" s="179">
        <v>193</v>
      </c>
    </row>
    <row r="195" ht="12.75">
      <c r="CN195" s="179">
        <v>194</v>
      </c>
    </row>
    <row r="196" ht="12.75">
      <c r="CN196" s="179">
        <v>195</v>
      </c>
    </row>
    <row r="197" ht="12.75">
      <c r="CN197" s="179">
        <v>196</v>
      </c>
    </row>
    <row r="198" ht="12.75">
      <c r="CN198" s="179">
        <v>197</v>
      </c>
    </row>
    <row r="199" ht="12.75">
      <c r="CN199" s="179">
        <v>198</v>
      </c>
    </row>
    <row r="200" ht="12.75">
      <c r="CN200" s="179">
        <v>199</v>
      </c>
    </row>
    <row r="201" spans="92:93" ht="12.75">
      <c r="CN201" s="179">
        <v>200</v>
      </c>
      <c r="CO201" s="172"/>
    </row>
    <row r="202" spans="92:93" ht="12.75">
      <c r="CN202" s="179">
        <v>201</v>
      </c>
      <c r="CO202" s="172"/>
    </row>
    <row r="203" spans="92:93" ht="12.75">
      <c r="CN203" s="179">
        <v>202</v>
      </c>
      <c r="CO203" s="172"/>
    </row>
    <row r="204" spans="92:93" ht="12.75">
      <c r="CN204" s="179">
        <v>203</v>
      </c>
      <c r="CO204" s="172"/>
    </row>
    <row r="205" ht="12.75">
      <c r="CN205" s="179">
        <v>204</v>
      </c>
    </row>
    <row r="206" ht="12.75">
      <c r="CN206" s="179">
        <v>205</v>
      </c>
    </row>
    <row r="207" ht="12.75">
      <c r="CN207" s="179">
        <v>206</v>
      </c>
    </row>
    <row r="208" ht="12.75">
      <c r="CN208" s="179">
        <v>207</v>
      </c>
    </row>
    <row r="209" ht="12.75">
      <c r="CN209" s="179">
        <v>208</v>
      </c>
    </row>
    <row r="210" ht="12.75">
      <c r="CN210" s="179">
        <v>209</v>
      </c>
    </row>
    <row r="211" ht="12.75">
      <c r="CN211" s="179">
        <v>210</v>
      </c>
    </row>
    <row r="212" ht="12.75">
      <c r="CN212" s="179">
        <v>211</v>
      </c>
    </row>
    <row r="213" ht="12.75">
      <c r="CN213" s="179">
        <v>212</v>
      </c>
    </row>
    <row r="214" ht="12.75">
      <c r="CN214" s="179">
        <v>213</v>
      </c>
    </row>
    <row r="215" ht="12.75">
      <c r="CN215" s="179">
        <v>214</v>
      </c>
    </row>
    <row r="216" ht="12.75">
      <c r="CN216" s="179">
        <v>215</v>
      </c>
    </row>
    <row r="217" ht="12.75">
      <c r="CN217" s="179">
        <v>216</v>
      </c>
    </row>
    <row r="218" ht="12.75">
      <c r="CN218" s="179">
        <v>217</v>
      </c>
    </row>
    <row r="219" ht="12.75">
      <c r="CN219" s="179">
        <v>218</v>
      </c>
    </row>
    <row r="220" ht="12.75">
      <c r="CN220" s="179">
        <v>219</v>
      </c>
    </row>
    <row r="221" ht="12.75">
      <c r="CN221" s="179">
        <v>220</v>
      </c>
    </row>
    <row r="222" ht="12.75">
      <c r="CN222" s="179">
        <v>221</v>
      </c>
    </row>
    <row r="223" ht="12.75">
      <c r="CN223" s="179">
        <v>222</v>
      </c>
    </row>
    <row r="224" ht="12.75">
      <c r="CN224" s="179">
        <v>223</v>
      </c>
    </row>
    <row r="225" ht="12.75">
      <c r="CN225" s="179">
        <v>224</v>
      </c>
    </row>
    <row r="226" ht="12.75">
      <c r="CN226" s="179">
        <v>225</v>
      </c>
    </row>
    <row r="227" ht="12.75">
      <c r="CN227" s="179">
        <v>226</v>
      </c>
    </row>
    <row r="228" ht="12.75">
      <c r="CN228" s="179">
        <v>227</v>
      </c>
    </row>
    <row r="229" ht="12.75">
      <c r="CN229" s="179">
        <v>228</v>
      </c>
    </row>
    <row r="230" ht="12.75">
      <c r="CN230" s="179">
        <v>229</v>
      </c>
    </row>
    <row r="231" ht="12.75">
      <c r="CN231" s="179">
        <v>230</v>
      </c>
    </row>
    <row r="232" ht="12.75">
      <c r="CN232" s="179">
        <v>231</v>
      </c>
    </row>
    <row r="233" ht="12.75">
      <c r="CN233" s="179">
        <v>232</v>
      </c>
    </row>
    <row r="234" ht="12.75">
      <c r="CN234" s="179">
        <v>233</v>
      </c>
    </row>
    <row r="235" ht="12.75">
      <c r="CN235" s="179">
        <v>234</v>
      </c>
    </row>
    <row r="236" ht="12.75">
      <c r="CN236" s="179">
        <v>235</v>
      </c>
    </row>
    <row r="237" ht="12.75">
      <c r="CN237" s="179">
        <v>236</v>
      </c>
    </row>
    <row r="238" ht="12.75">
      <c r="CN238" s="179">
        <v>237</v>
      </c>
    </row>
    <row r="239" ht="12.75">
      <c r="CN239" s="179">
        <v>238</v>
      </c>
    </row>
    <row r="240" ht="12.75">
      <c r="CN240" s="179">
        <v>239</v>
      </c>
    </row>
    <row r="241" ht="12.75">
      <c r="CN241" s="179">
        <v>240</v>
      </c>
    </row>
    <row r="242" ht="12.75">
      <c r="CN242" s="179">
        <v>241</v>
      </c>
    </row>
    <row r="243" ht="12.75">
      <c r="CN243" s="179">
        <v>242</v>
      </c>
    </row>
    <row r="244" ht="12.75">
      <c r="CN244" s="179">
        <v>243</v>
      </c>
    </row>
    <row r="245" ht="12.75">
      <c r="CN245" s="179">
        <v>244</v>
      </c>
    </row>
    <row r="246" ht="12.75">
      <c r="CN246" s="179">
        <v>245</v>
      </c>
    </row>
    <row r="247" ht="12.75">
      <c r="CN247" s="179">
        <v>246</v>
      </c>
    </row>
    <row r="248" ht="12.75">
      <c r="CN248" s="179">
        <v>247</v>
      </c>
    </row>
    <row r="249" ht="12.75">
      <c r="CN249" s="179">
        <v>248</v>
      </c>
    </row>
    <row r="250" ht="12.75">
      <c r="CN250" s="179">
        <v>249</v>
      </c>
    </row>
    <row r="251" ht="12.75">
      <c r="CN251" s="179">
        <v>250</v>
      </c>
    </row>
    <row r="252" ht="12.75">
      <c r="CN252" s="179">
        <v>251</v>
      </c>
    </row>
    <row r="253" ht="12.75">
      <c r="CN253" s="179">
        <v>252</v>
      </c>
    </row>
    <row r="254" ht="12.75">
      <c r="CN254" s="179">
        <v>253</v>
      </c>
    </row>
    <row r="255" ht="12.75">
      <c r="CN255" s="179">
        <v>254</v>
      </c>
    </row>
    <row r="256" ht="12.75">
      <c r="CN256" s="179">
        <v>255</v>
      </c>
    </row>
    <row r="257" ht="12.75">
      <c r="CN257" s="179">
        <v>256</v>
      </c>
    </row>
    <row r="258" ht="12.75">
      <c r="CN258" s="179">
        <v>257</v>
      </c>
    </row>
    <row r="259" ht="12.75">
      <c r="CN259" s="179">
        <v>258</v>
      </c>
    </row>
    <row r="260" ht="12.75">
      <c r="CN260" s="179">
        <v>259</v>
      </c>
    </row>
    <row r="261" ht="12.75">
      <c r="CN261" s="179">
        <v>260</v>
      </c>
    </row>
    <row r="262" ht="12.75">
      <c r="CN262" s="179">
        <v>261</v>
      </c>
    </row>
    <row r="263" ht="12.75">
      <c r="CN263" s="179">
        <v>262</v>
      </c>
    </row>
    <row r="264" ht="12.75">
      <c r="CN264" s="179">
        <v>263</v>
      </c>
    </row>
    <row r="265" ht="12.75">
      <c r="CN265" s="179">
        <v>264</v>
      </c>
    </row>
    <row r="266" ht="12.75">
      <c r="CN266" s="179">
        <v>265</v>
      </c>
    </row>
    <row r="267" ht="12.75">
      <c r="CN267" s="179">
        <v>266</v>
      </c>
    </row>
    <row r="268" ht="12.75">
      <c r="CN268" s="179">
        <v>267</v>
      </c>
    </row>
    <row r="269" ht="12.75">
      <c r="CN269" s="179">
        <v>268</v>
      </c>
    </row>
    <row r="270" ht="12.75">
      <c r="CN270" s="179">
        <v>269</v>
      </c>
    </row>
    <row r="271" ht="12.75">
      <c r="CN271" s="179">
        <v>270</v>
      </c>
    </row>
    <row r="272" ht="12.75">
      <c r="CN272" s="179">
        <v>271</v>
      </c>
    </row>
    <row r="273" ht="12.75">
      <c r="CN273" s="179">
        <v>272</v>
      </c>
    </row>
    <row r="274" ht="12.75">
      <c r="CN274" s="179">
        <v>273</v>
      </c>
    </row>
    <row r="275" ht="12.75">
      <c r="CN275" s="179">
        <v>274</v>
      </c>
    </row>
    <row r="276" ht="12.75">
      <c r="CN276" s="179">
        <v>275</v>
      </c>
    </row>
    <row r="277" ht="12.75">
      <c r="CN277" s="179">
        <v>276</v>
      </c>
    </row>
    <row r="278" ht="12.75">
      <c r="CN278" s="179">
        <v>277</v>
      </c>
    </row>
    <row r="279" ht="12.75">
      <c r="CN279" s="179">
        <v>278</v>
      </c>
    </row>
    <row r="280" ht="12.75">
      <c r="CN280" s="179">
        <v>279</v>
      </c>
    </row>
    <row r="281" ht="12.75">
      <c r="CN281" s="179">
        <v>280</v>
      </c>
    </row>
    <row r="282" ht="12.75">
      <c r="CN282" s="179">
        <v>281</v>
      </c>
    </row>
    <row r="283" ht="12.75">
      <c r="CN283" s="179">
        <v>282</v>
      </c>
    </row>
    <row r="284" ht="12.75">
      <c r="CN284" s="179">
        <v>283</v>
      </c>
    </row>
    <row r="285" ht="12.75">
      <c r="CN285" s="179">
        <v>284</v>
      </c>
    </row>
    <row r="286" ht="12.75">
      <c r="CN286" s="179">
        <v>285</v>
      </c>
    </row>
    <row r="287" ht="12.75">
      <c r="CN287" s="179">
        <v>286</v>
      </c>
    </row>
    <row r="288" ht="12.75">
      <c r="CN288" s="179">
        <v>287</v>
      </c>
    </row>
    <row r="289" ht="12.75">
      <c r="CN289" s="179">
        <v>288</v>
      </c>
    </row>
    <row r="290" ht="12.75">
      <c r="CN290" s="179">
        <v>289</v>
      </c>
    </row>
    <row r="291" ht="12.75">
      <c r="CN291" s="179">
        <v>290</v>
      </c>
    </row>
    <row r="292" ht="12.75">
      <c r="CN292" s="179">
        <v>291</v>
      </c>
    </row>
    <row r="293" ht="12.75">
      <c r="CN293" s="179">
        <v>292</v>
      </c>
    </row>
    <row r="294" ht="12.75">
      <c r="CN294" s="179">
        <v>293</v>
      </c>
    </row>
    <row r="295" ht="12.75">
      <c r="CN295" s="179">
        <v>294</v>
      </c>
    </row>
    <row r="296" ht="12.75">
      <c r="CN296" s="179">
        <v>295</v>
      </c>
    </row>
    <row r="297" ht="12.75">
      <c r="CN297" s="179">
        <v>296</v>
      </c>
    </row>
    <row r="298" ht="12.75">
      <c r="CN298" s="179">
        <v>297</v>
      </c>
    </row>
    <row r="299" ht="12.75">
      <c r="CN299" s="179">
        <v>298</v>
      </c>
    </row>
    <row r="300" ht="12.75">
      <c r="CN300" s="179">
        <v>299</v>
      </c>
    </row>
    <row r="301" ht="12.75">
      <c r="CN301" s="179">
        <v>300</v>
      </c>
    </row>
    <row r="302" ht="12.75">
      <c r="CN302" s="179">
        <v>301</v>
      </c>
    </row>
    <row r="303" ht="12.75">
      <c r="CN303" s="179">
        <v>302</v>
      </c>
    </row>
    <row r="304" ht="12.75">
      <c r="CN304" s="179">
        <v>303</v>
      </c>
    </row>
    <row r="305" ht="12.75">
      <c r="CN305" s="179">
        <v>304</v>
      </c>
    </row>
    <row r="306" ht="12.75">
      <c r="CN306" s="179">
        <v>305</v>
      </c>
    </row>
    <row r="307" ht="12.75">
      <c r="CN307" s="179">
        <v>306</v>
      </c>
    </row>
    <row r="308" ht="12.75">
      <c r="CN308" s="179">
        <v>307</v>
      </c>
    </row>
    <row r="309" ht="12.75">
      <c r="CN309" s="179">
        <v>308</v>
      </c>
    </row>
    <row r="310" ht="12.75">
      <c r="CN310" s="179">
        <v>309</v>
      </c>
    </row>
    <row r="311" ht="12.75">
      <c r="CN311" s="179">
        <v>310</v>
      </c>
    </row>
    <row r="312" ht="12.75">
      <c r="CN312" s="179">
        <v>311</v>
      </c>
    </row>
    <row r="313" ht="12.75">
      <c r="CN313" s="179">
        <v>312</v>
      </c>
    </row>
    <row r="314" ht="12.75">
      <c r="CN314" s="179">
        <v>313</v>
      </c>
    </row>
    <row r="315" ht="12.75">
      <c r="CN315" s="179">
        <v>314</v>
      </c>
    </row>
    <row r="316" ht="12.75">
      <c r="CN316" s="179">
        <v>315</v>
      </c>
    </row>
    <row r="317" ht="12.75">
      <c r="CN317" s="179">
        <v>316</v>
      </c>
    </row>
    <row r="318" ht="12.75">
      <c r="CN318" s="179">
        <v>317</v>
      </c>
    </row>
    <row r="319" ht="12.75">
      <c r="CN319" s="179">
        <v>318</v>
      </c>
    </row>
    <row r="320" ht="12.75">
      <c r="CN320" s="179">
        <v>319</v>
      </c>
    </row>
    <row r="321" ht="12.75">
      <c r="CN321" s="179">
        <v>320</v>
      </c>
    </row>
    <row r="322" ht="12.75">
      <c r="CN322" s="179">
        <v>321</v>
      </c>
    </row>
    <row r="323" ht="12.75">
      <c r="CN323" s="179">
        <v>322</v>
      </c>
    </row>
    <row r="324" ht="12.75">
      <c r="CN324" s="179">
        <v>323</v>
      </c>
    </row>
    <row r="325" ht="12.75">
      <c r="CN325" s="179">
        <v>324</v>
      </c>
    </row>
    <row r="326" ht="12.75">
      <c r="CN326" s="179">
        <v>325</v>
      </c>
    </row>
    <row r="327" ht="12.75">
      <c r="CN327" s="179">
        <v>326</v>
      </c>
    </row>
    <row r="328" ht="12.75">
      <c r="CN328" s="179">
        <v>327</v>
      </c>
    </row>
    <row r="329" ht="12.75">
      <c r="CN329" s="179">
        <v>328</v>
      </c>
    </row>
    <row r="330" ht="12.75">
      <c r="CN330" s="179">
        <v>329</v>
      </c>
    </row>
    <row r="331" ht="12.75">
      <c r="CN331" s="179">
        <v>330</v>
      </c>
    </row>
    <row r="332" ht="12.75">
      <c r="CN332" s="179">
        <v>331</v>
      </c>
    </row>
    <row r="333" ht="12.75">
      <c r="CN333" s="179">
        <v>332</v>
      </c>
    </row>
    <row r="334" ht="12.75">
      <c r="CN334" s="179">
        <v>333</v>
      </c>
    </row>
    <row r="335" ht="12.75">
      <c r="CN335" s="179">
        <v>334</v>
      </c>
    </row>
    <row r="336" ht="12.75">
      <c r="CN336" s="179">
        <v>335</v>
      </c>
    </row>
    <row r="337" ht="12.75">
      <c r="CN337" s="179">
        <v>336</v>
      </c>
    </row>
    <row r="338" ht="12.75">
      <c r="CN338" s="179">
        <v>337</v>
      </c>
    </row>
    <row r="339" ht="12.75">
      <c r="CN339" s="179">
        <v>338</v>
      </c>
    </row>
    <row r="340" ht="12.75">
      <c r="CN340" s="179">
        <v>339</v>
      </c>
    </row>
    <row r="341" ht="12.75">
      <c r="CN341" s="179">
        <v>340</v>
      </c>
    </row>
    <row r="342" ht="12.75">
      <c r="CN342" s="179">
        <v>341</v>
      </c>
    </row>
    <row r="343" ht="12.75">
      <c r="CN343" s="179">
        <v>342</v>
      </c>
    </row>
    <row r="344" ht="12.75">
      <c r="CN344" s="179">
        <v>343</v>
      </c>
    </row>
    <row r="345" ht="12.75">
      <c r="CN345" s="179">
        <v>344</v>
      </c>
    </row>
    <row r="346" ht="12.75">
      <c r="CN346" s="179">
        <v>345</v>
      </c>
    </row>
    <row r="347" ht="12.75">
      <c r="CN347" s="179">
        <v>346</v>
      </c>
    </row>
    <row r="348" ht="12.75">
      <c r="CN348" s="179">
        <v>347</v>
      </c>
    </row>
    <row r="349" ht="12.75">
      <c r="CN349" s="179">
        <v>348</v>
      </c>
    </row>
    <row r="350" ht="12.75">
      <c r="CN350" s="179">
        <v>349</v>
      </c>
    </row>
    <row r="351" ht="12.75">
      <c r="CN351" s="179">
        <v>350</v>
      </c>
    </row>
    <row r="352" ht="12.75">
      <c r="CN352" s="179">
        <v>351</v>
      </c>
    </row>
    <row r="353" ht="12.75">
      <c r="CN353" s="179">
        <v>352</v>
      </c>
    </row>
    <row r="354" ht="12.75">
      <c r="CN354" s="179">
        <v>353</v>
      </c>
    </row>
    <row r="355" ht="12.75">
      <c r="CN355" s="179">
        <v>354</v>
      </c>
    </row>
    <row r="356" ht="12.75">
      <c r="CN356" s="179">
        <v>355</v>
      </c>
    </row>
    <row r="357" ht="12.75">
      <c r="CN357" s="179">
        <v>356</v>
      </c>
    </row>
    <row r="358" ht="12.75">
      <c r="CN358" s="179">
        <v>357</v>
      </c>
    </row>
    <row r="359" ht="12.75">
      <c r="CN359" s="179">
        <v>358</v>
      </c>
    </row>
    <row r="360" ht="12.75">
      <c r="CN360" s="179">
        <v>359</v>
      </c>
    </row>
    <row r="361" ht="12.75">
      <c r="CN361" s="179">
        <v>360</v>
      </c>
    </row>
    <row r="362" ht="12.75">
      <c r="CN362" s="179">
        <v>361</v>
      </c>
    </row>
    <row r="363" ht="12.75">
      <c r="CN363" s="179">
        <v>362</v>
      </c>
    </row>
    <row r="364" ht="12.75">
      <c r="CN364" s="179">
        <v>363</v>
      </c>
    </row>
    <row r="365" ht="12.75">
      <c r="CN365" s="179">
        <v>364</v>
      </c>
    </row>
    <row r="366" ht="12.75">
      <c r="CN366" s="179">
        <v>365</v>
      </c>
    </row>
    <row r="367" ht="12.75">
      <c r="CN367" s="179">
        <v>366</v>
      </c>
    </row>
    <row r="368" ht="12.75">
      <c r="CN368" s="179">
        <v>367</v>
      </c>
    </row>
    <row r="369" ht="12.75">
      <c r="CN369" s="179">
        <v>368</v>
      </c>
    </row>
    <row r="370" ht="12.75">
      <c r="CN370" s="179">
        <v>369</v>
      </c>
    </row>
    <row r="371" ht="12.75">
      <c r="CN371" s="179">
        <v>370</v>
      </c>
    </row>
    <row r="372" ht="12.75">
      <c r="CN372" s="179">
        <v>371</v>
      </c>
    </row>
    <row r="373" ht="12.75">
      <c r="CN373" s="179">
        <v>372</v>
      </c>
    </row>
    <row r="374" ht="12.75">
      <c r="CN374" s="179">
        <v>373</v>
      </c>
    </row>
    <row r="375" ht="12.75">
      <c r="CN375" s="179">
        <v>374</v>
      </c>
    </row>
    <row r="376" ht="12.75">
      <c r="CN376" s="179">
        <v>375</v>
      </c>
    </row>
    <row r="377" ht="12.75">
      <c r="CN377" s="179">
        <v>376</v>
      </c>
    </row>
    <row r="378" ht="12.75">
      <c r="CN378" s="179">
        <v>377</v>
      </c>
    </row>
    <row r="379" ht="12.75">
      <c r="CN379" s="179">
        <v>378</v>
      </c>
    </row>
    <row r="380" ht="12.75">
      <c r="CN380" s="179">
        <v>379</v>
      </c>
    </row>
    <row r="381" ht="12.75">
      <c r="CN381" s="179">
        <v>380</v>
      </c>
    </row>
    <row r="382" ht="12.75">
      <c r="CN382" s="179">
        <v>381</v>
      </c>
    </row>
    <row r="383" ht="12.75">
      <c r="CN383" s="179">
        <v>382</v>
      </c>
    </row>
    <row r="384" ht="12.75">
      <c r="CN384" s="179">
        <v>383</v>
      </c>
    </row>
    <row r="385" ht="12.75">
      <c r="CN385" s="179">
        <v>384</v>
      </c>
    </row>
    <row r="386" ht="12.75">
      <c r="CN386" s="179">
        <v>385</v>
      </c>
    </row>
    <row r="387" ht="12.75">
      <c r="CN387" s="179">
        <v>386</v>
      </c>
    </row>
    <row r="388" ht="12.75">
      <c r="CN388" s="179">
        <v>387</v>
      </c>
    </row>
    <row r="389" ht="12.75">
      <c r="CN389" s="179">
        <v>388</v>
      </c>
    </row>
    <row r="390" ht="12.75">
      <c r="CN390" s="179">
        <v>389</v>
      </c>
    </row>
    <row r="391" ht="12.75">
      <c r="CN391" s="179">
        <v>390</v>
      </c>
    </row>
    <row r="392" ht="12.75">
      <c r="CN392" s="179">
        <v>391</v>
      </c>
    </row>
    <row r="393" ht="12.75">
      <c r="CN393" s="179">
        <v>392</v>
      </c>
    </row>
    <row r="394" ht="12.75">
      <c r="CN394" s="179">
        <v>393</v>
      </c>
    </row>
    <row r="395" ht="12.75">
      <c r="CN395" s="179">
        <v>394</v>
      </c>
    </row>
    <row r="396" ht="12.75">
      <c r="CN396" s="179">
        <v>395</v>
      </c>
    </row>
    <row r="397" ht="12.75">
      <c r="CN397" s="179">
        <v>396</v>
      </c>
    </row>
    <row r="398" ht="12.75">
      <c r="CN398" s="179">
        <v>397</v>
      </c>
    </row>
    <row r="399" ht="12.75">
      <c r="CN399" s="179">
        <v>398</v>
      </c>
    </row>
    <row r="400" ht="12.75">
      <c r="CN400" s="179">
        <v>399</v>
      </c>
    </row>
    <row r="401" ht="12.75">
      <c r="CN401" s="179">
        <v>400</v>
      </c>
    </row>
    <row r="402" ht="12.75">
      <c r="CN402" s="179">
        <v>401</v>
      </c>
    </row>
    <row r="403" ht="12.75">
      <c r="CN403" s="179">
        <v>402</v>
      </c>
    </row>
    <row r="404" ht="12.75">
      <c r="CN404" s="179">
        <v>403</v>
      </c>
    </row>
    <row r="405" ht="12.75">
      <c r="CN405" s="179">
        <v>404</v>
      </c>
    </row>
    <row r="406" ht="12.75">
      <c r="CN406" s="179">
        <v>405</v>
      </c>
    </row>
    <row r="407" ht="12.75">
      <c r="CN407" s="179">
        <v>406</v>
      </c>
    </row>
    <row r="408" ht="12.75">
      <c r="CN408" s="179">
        <v>407</v>
      </c>
    </row>
    <row r="409" ht="12.75">
      <c r="CN409" s="179">
        <v>408</v>
      </c>
    </row>
    <row r="410" ht="12.75">
      <c r="CN410" s="179">
        <v>409</v>
      </c>
    </row>
    <row r="411" ht="12.75">
      <c r="CN411" s="179">
        <v>410</v>
      </c>
    </row>
    <row r="412" ht="12.75">
      <c r="CN412" s="179">
        <v>411</v>
      </c>
    </row>
    <row r="413" ht="12.75">
      <c r="CN413" s="179">
        <v>412</v>
      </c>
    </row>
    <row r="414" ht="12.75">
      <c r="CN414" s="179">
        <v>413</v>
      </c>
    </row>
    <row r="415" ht="12.75">
      <c r="CN415" s="179">
        <v>414</v>
      </c>
    </row>
    <row r="416" ht="12.75">
      <c r="CN416" s="179">
        <v>415</v>
      </c>
    </row>
    <row r="417" ht="12.75">
      <c r="CN417" s="179">
        <v>416</v>
      </c>
    </row>
    <row r="418" ht="12.75">
      <c r="CN418" s="179">
        <v>417</v>
      </c>
    </row>
    <row r="419" ht="12.75">
      <c r="CN419" s="179">
        <v>418</v>
      </c>
    </row>
    <row r="420" ht="12.75">
      <c r="CN420" s="179">
        <v>419</v>
      </c>
    </row>
    <row r="421" ht="12.75">
      <c r="CN421" s="179">
        <v>420</v>
      </c>
    </row>
    <row r="422" ht="12.75">
      <c r="CN422" s="179">
        <v>421</v>
      </c>
    </row>
    <row r="423" ht="12.75">
      <c r="CN423" s="179">
        <v>422</v>
      </c>
    </row>
    <row r="424" ht="12.75">
      <c r="CN424" s="179">
        <v>423</v>
      </c>
    </row>
    <row r="425" ht="12.75">
      <c r="CN425" s="179">
        <v>424</v>
      </c>
    </row>
    <row r="426" ht="12.75">
      <c r="CN426" s="179">
        <v>425</v>
      </c>
    </row>
    <row r="427" ht="12.75">
      <c r="CN427" s="179">
        <v>426</v>
      </c>
    </row>
    <row r="428" ht="12.75">
      <c r="CN428" s="179">
        <v>427</v>
      </c>
    </row>
    <row r="429" ht="12.75">
      <c r="CN429" s="179">
        <v>428</v>
      </c>
    </row>
    <row r="430" ht="12.75">
      <c r="CN430" s="179">
        <v>429</v>
      </c>
    </row>
    <row r="431" ht="12.75">
      <c r="CN431" s="179">
        <v>430</v>
      </c>
    </row>
    <row r="432" ht="12.75">
      <c r="CN432" s="179">
        <v>431</v>
      </c>
    </row>
    <row r="433" ht="12.75">
      <c r="CN433" s="179">
        <v>432</v>
      </c>
    </row>
    <row r="434" ht="12.75">
      <c r="CN434" s="179">
        <v>433</v>
      </c>
    </row>
    <row r="435" ht="12.75">
      <c r="CN435" s="179">
        <v>434</v>
      </c>
    </row>
    <row r="436" ht="12.75">
      <c r="CN436" s="179">
        <v>435</v>
      </c>
    </row>
    <row r="437" ht="12.75">
      <c r="CN437" s="179">
        <v>436</v>
      </c>
    </row>
    <row r="438" ht="12.75">
      <c r="CN438" s="179">
        <v>437</v>
      </c>
    </row>
    <row r="439" ht="12.75">
      <c r="CN439" s="179">
        <v>438</v>
      </c>
    </row>
    <row r="440" ht="12.75">
      <c r="CN440" s="179">
        <v>439</v>
      </c>
    </row>
    <row r="441" ht="12.75">
      <c r="CN441" s="179">
        <v>440</v>
      </c>
    </row>
    <row r="442" ht="12.75">
      <c r="CN442" s="179">
        <v>441</v>
      </c>
    </row>
    <row r="443" ht="12.75">
      <c r="CN443" s="179">
        <v>442</v>
      </c>
    </row>
    <row r="444" ht="12.75">
      <c r="CN444" s="179">
        <v>443</v>
      </c>
    </row>
    <row r="445" ht="12.75">
      <c r="CN445" s="179">
        <v>444</v>
      </c>
    </row>
    <row r="446" ht="12.75">
      <c r="CN446" s="179">
        <v>445</v>
      </c>
    </row>
    <row r="447" ht="12.75">
      <c r="CN447" s="179">
        <v>446</v>
      </c>
    </row>
    <row r="448" ht="12.75">
      <c r="CN448" s="179">
        <v>447</v>
      </c>
    </row>
    <row r="449" ht="12.75">
      <c r="CN449" s="179">
        <v>448</v>
      </c>
    </row>
    <row r="450" ht="12.75">
      <c r="CN450" s="179">
        <v>449</v>
      </c>
    </row>
    <row r="451" ht="12.75">
      <c r="CN451" s="179">
        <v>450</v>
      </c>
    </row>
    <row r="452" ht="12.75">
      <c r="CN452" s="179">
        <v>451</v>
      </c>
    </row>
    <row r="453" ht="12.75">
      <c r="CN453" s="179">
        <v>452</v>
      </c>
    </row>
    <row r="454" ht="12.75">
      <c r="CN454" s="179">
        <v>453</v>
      </c>
    </row>
    <row r="455" ht="12.75">
      <c r="CN455" s="179">
        <v>454</v>
      </c>
    </row>
    <row r="456" ht="12.75">
      <c r="CN456" s="179">
        <v>455</v>
      </c>
    </row>
    <row r="457" ht="12.75">
      <c r="CN457" s="179">
        <v>456</v>
      </c>
    </row>
    <row r="458" ht="12.75">
      <c r="CN458" s="179">
        <v>457</v>
      </c>
    </row>
    <row r="459" ht="12.75">
      <c r="CN459" s="179">
        <v>458</v>
      </c>
    </row>
    <row r="460" ht="12.75">
      <c r="CN460" s="179">
        <v>459</v>
      </c>
    </row>
    <row r="461" ht="12.75">
      <c r="CN461" s="179">
        <v>460</v>
      </c>
    </row>
    <row r="462" ht="12.75">
      <c r="CN462" s="179">
        <v>461</v>
      </c>
    </row>
    <row r="463" ht="12.75">
      <c r="CN463" s="179">
        <v>462</v>
      </c>
    </row>
    <row r="464" ht="12.75">
      <c r="CN464" s="179">
        <v>463</v>
      </c>
    </row>
    <row r="465" ht="12.75">
      <c r="CN465" s="179">
        <v>464</v>
      </c>
    </row>
    <row r="466" ht="12.75">
      <c r="CN466" s="179">
        <v>465</v>
      </c>
    </row>
    <row r="467" ht="12.75">
      <c r="CN467" s="179">
        <v>466</v>
      </c>
    </row>
    <row r="468" ht="12.75">
      <c r="CN468" s="179">
        <v>467</v>
      </c>
    </row>
    <row r="469" ht="12.75">
      <c r="CN469" s="179">
        <v>468</v>
      </c>
    </row>
    <row r="470" ht="12.75">
      <c r="CN470" s="179">
        <v>469</v>
      </c>
    </row>
    <row r="471" ht="12.75">
      <c r="CN471" s="179">
        <v>470</v>
      </c>
    </row>
    <row r="472" ht="12.75">
      <c r="CN472" s="179">
        <v>471</v>
      </c>
    </row>
    <row r="473" ht="12.75">
      <c r="CN473" s="179">
        <v>472</v>
      </c>
    </row>
    <row r="474" ht="12.75">
      <c r="CN474" s="179">
        <v>473</v>
      </c>
    </row>
    <row r="475" ht="12.75">
      <c r="CN475" s="179">
        <v>474</v>
      </c>
    </row>
    <row r="476" ht="12.75">
      <c r="CN476" s="179">
        <v>475</v>
      </c>
    </row>
    <row r="477" ht="12.75">
      <c r="CN477" s="179">
        <v>476</v>
      </c>
    </row>
    <row r="478" ht="12.75">
      <c r="CN478" s="179">
        <v>477</v>
      </c>
    </row>
    <row r="479" ht="12.75">
      <c r="CN479" s="179">
        <v>478</v>
      </c>
    </row>
    <row r="480" ht="12.75">
      <c r="CN480" s="179">
        <v>479</v>
      </c>
    </row>
    <row r="481" ht="12.75">
      <c r="CN481" s="179">
        <v>480</v>
      </c>
    </row>
    <row r="482" ht="12.75">
      <c r="CN482" s="179">
        <v>481</v>
      </c>
    </row>
    <row r="483" ht="12.75">
      <c r="CN483" s="179">
        <v>482</v>
      </c>
    </row>
    <row r="484" ht="12.75">
      <c r="CN484" s="179">
        <v>483</v>
      </c>
    </row>
    <row r="485" ht="12.75">
      <c r="CN485" s="179">
        <v>484</v>
      </c>
    </row>
    <row r="486" ht="12.75">
      <c r="CN486" s="179">
        <v>485</v>
      </c>
    </row>
    <row r="487" ht="12.75">
      <c r="CN487" s="179">
        <v>486</v>
      </c>
    </row>
    <row r="488" ht="12.75">
      <c r="CN488" s="179">
        <v>487</v>
      </c>
    </row>
    <row r="489" ht="12.75">
      <c r="CN489" s="179">
        <v>488</v>
      </c>
    </row>
    <row r="490" ht="12.75">
      <c r="CN490" s="179">
        <v>489</v>
      </c>
    </row>
    <row r="491" ht="12.75">
      <c r="CN491" s="179">
        <v>490</v>
      </c>
    </row>
    <row r="492" ht="12.75">
      <c r="CN492" s="179">
        <v>491</v>
      </c>
    </row>
    <row r="493" ht="12.75">
      <c r="CN493" s="179">
        <v>492</v>
      </c>
    </row>
    <row r="494" ht="12.75">
      <c r="CN494" s="179">
        <v>493</v>
      </c>
    </row>
    <row r="495" ht="12.75">
      <c r="CN495" s="179">
        <v>494</v>
      </c>
    </row>
    <row r="496" ht="12.75">
      <c r="CN496" s="179">
        <v>495</v>
      </c>
    </row>
    <row r="497" ht="12.75">
      <c r="CN497" s="179">
        <v>496</v>
      </c>
    </row>
    <row r="498" ht="12.75">
      <c r="CN498" s="179">
        <v>497</v>
      </c>
    </row>
    <row r="499" ht="12.75">
      <c r="CN499" s="179">
        <v>498</v>
      </c>
    </row>
    <row r="500" ht="12.75">
      <c r="CN500" s="179">
        <v>499</v>
      </c>
    </row>
    <row r="501" ht="12.75">
      <c r="CN501" s="179">
        <v>500</v>
      </c>
    </row>
    <row r="502" ht="12.75">
      <c r="CN502" s="179">
        <v>501</v>
      </c>
    </row>
    <row r="503" ht="12.75">
      <c r="CN503" s="179">
        <v>502</v>
      </c>
    </row>
    <row r="504" ht="12.75">
      <c r="CN504" s="179">
        <v>503</v>
      </c>
    </row>
    <row r="505" ht="12.75">
      <c r="CN505" s="179">
        <v>504</v>
      </c>
    </row>
    <row r="506" ht="12.75">
      <c r="CN506" s="179">
        <v>505</v>
      </c>
    </row>
    <row r="507" ht="12.75">
      <c r="CN507" s="179">
        <v>506</v>
      </c>
    </row>
    <row r="508" ht="12.75">
      <c r="CN508" s="179">
        <v>507</v>
      </c>
    </row>
    <row r="509" ht="12.75">
      <c r="CN509" s="179">
        <v>508</v>
      </c>
    </row>
    <row r="510" ht="12.75">
      <c r="CN510" s="179">
        <v>509</v>
      </c>
    </row>
    <row r="511" ht="12.75">
      <c r="CN511" s="179">
        <v>510</v>
      </c>
    </row>
    <row r="512" ht="12.75">
      <c r="CN512" s="179">
        <v>511</v>
      </c>
    </row>
    <row r="513" ht="12.75">
      <c r="CN513" s="179">
        <v>512</v>
      </c>
    </row>
    <row r="514" ht="12.75">
      <c r="CN514" s="179">
        <v>513</v>
      </c>
    </row>
    <row r="515" ht="12.75">
      <c r="CN515" s="179">
        <v>514</v>
      </c>
    </row>
    <row r="516" ht="12.75">
      <c r="CN516" s="179">
        <v>515</v>
      </c>
    </row>
    <row r="517" ht="12.75">
      <c r="CN517" s="179">
        <v>516</v>
      </c>
    </row>
    <row r="518" ht="12.75">
      <c r="CN518" s="179">
        <v>517</v>
      </c>
    </row>
    <row r="519" ht="12.75">
      <c r="CN519" s="179">
        <v>518</v>
      </c>
    </row>
    <row r="520" ht="12.75">
      <c r="CN520" s="179">
        <v>519</v>
      </c>
    </row>
    <row r="521" ht="12.75">
      <c r="CN521" s="179">
        <v>520</v>
      </c>
    </row>
    <row r="522" ht="12.75">
      <c r="CN522" s="179">
        <v>521</v>
      </c>
    </row>
    <row r="523" ht="12.75">
      <c r="CN523" s="179">
        <v>522</v>
      </c>
    </row>
    <row r="524" ht="12.75">
      <c r="CN524" s="179">
        <v>523</v>
      </c>
    </row>
    <row r="525" ht="12.75">
      <c r="CN525" s="179">
        <v>524</v>
      </c>
    </row>
    <row r="526" ht="12.75">
      <c r="CN526" s="179">
        <v>525</v>
      </c>
    </row>
    <row r="527" ht="12.75">
      <c r="CN527" s="179">
        <v>526</v>
      </c>
    </row>
    <row r="528" ht="12.75">
      <c r="CN528" s="179">
        <v>527</v>
      </c>
    </row>
    <row r="529" ht="12.75">
      <c r="CN529" s="179">
        <v>528</v>
      </c>
    </row>
    <row r="530" ht="12.75">
      <c r="CN530" s="179">
        <v>529</v>
      </c>
    </row>
    <row r="531" ht="12.75">
      <c r="CN531" s="179">
        <v>530</v>
      </c>
    </row>
    <row r="532" ht="12.75">
      <c r="CN532" s="179">
        <v>531</v>
      </c>
    </row>
    <row r="533" ht="12.75">
      <c r="CN533" s="179">
        <v>532</v>
      </c>
    </row>
    <row r="534" ht="12.75">
      <c r="CN534" s="179">
        <v>533</v>
      </c>
    </row>
    <row r="535" ht="12.75">
      <c r="CN535" s="179">
        <v>534</v>
      </c>
    </row>
    <row r="536" ht="12.75">
      <c r="CN536" s="179">
        <v>535</v>
      </c>
    </row>
    <row r="537" ht="12.75">
      <c r="CN537" s="179">
        <v>536</v>
      </c>
    </row>
    <row r="538" ht="12.75">
      <c r="CN538" s="179">
        <v>537</v>
      </c>
    </row>
    <row r="539" ht="12.75">
      <c r="CN539" s="179">
        <v>538</v>
      </c>
    </row>
    <row r="540" ht="12.75">
      <c r="CN540" s="179">
        <v>539</v>
      </c>
    </row>
    <row r="541" ht="12.75">
      <c r="CN541" s="179">
        <v>540</v>
      </c>
    </row>
    <row r="542" ht="12.75">
      <c r="CN542" s="179">
        <v>541</v>
      </c>
    </row>
    <row r="543" ht="12.75">
      <c r="CN543" s="179">
        <v>542</v>
      </c>
    </row>
    <row r="544" ht="12.75">
      <c r="CN544" s="179">
        <v>543</v>
      </c>
    </row>
    <row r="545" ht="12.75">
      <c r="CN545" s="179">
        <v>544</v>
      </c>
    </row>
    <row r="546" ht="12.75">
      <c r="CN546" s="179">
        <v>545</v>
      </c>
    </row>
    <row r="547" ht="12.75">
      <c r="CN547" s="179">
        <v>546</v>
      </c>
    </row>
    <row r="548" ht="12.75">
      <c r="CN548" s="179">
        <v>547</v>
      </c>
    </row>
    <row r="549" ht="12.75">
      <c r="CN549" s="179">
        <v>548</v>
      </c>
    </row>
    <row r="550" ht="12.75">
      <c r="CN550" s="179">
        <v>549</v>
      </c>
    </row>
    <row r="551" ht="12.75">
      <c r="CN551" s="179">
        <v>550</v>
      </c>
    </row>
    <row r="552" ht="12.75">
      <c r="CN552" s="179">
        <v>551</v>
      </c>
    </row>
    <row r="553" ht="12.75">
      <c r="CN553" s="179">
        <v>552</v>
      </c>
    </row>
    <row r="554" ht="12.75">
      <c r="CN554" s="179">
        <v>553</v>
      </c>
    </row>
    <row r="555" ht="12.75">
      <c r="CN555" s="179">
        <v>554</v>
      </c>
    </row>
    <row r="556" ht="12.75">
      <c r="CN556" s="179">
        <v>555</v>
      </c>
    </row>
    <row r="557" ht="12.75">
      <c r="CN557" s="179">
        <v>556</v>
      </c>
    </row>
    <row r="558" ht="12.75">
      <c r="CN558" s="179">
        <v>557</v>
      </c>
    </row>
    <row r="559" ht="12.75">
      <c r="CN559" s="179">
        <v>558</v>
      </c>
    </row>
    <row r="560" ht="12.75">
      <c r="CN560" s="179">
        <v>559</v>
      </c>
    </row>
    <row r="561" ht="12.75">
      <c r="CN561" s="179">
        <v>560</v>
      </c>
    </row>
    <row r="562" ht="12.75">
      <c r="CN562" s="179">
        <v>561</v>
      </c>
    </row>
    <row r="563" ht="12.75">
      <c r="CN563" s="179">
        <v>562</v>
      </c>
    </row>
    <row r="564" ht="12.75">
      <c r="CN564" s="179">
        <v>563</v>
      </c>
    </row>
    <row r="565" ht="12.75">
      <c r="CN565" s="179">
        <v>564</v>
      </c>
    </row>
    <row r="566" ht="12.75">
      <c r="CN566" s="179">
        <v>565</v>
      </c>
    </row>
    <row r="567" ht="12.75">
      <c r="CN567" s="179">
        <v>566</v>
      </c>
    </row>
    <row r="568" ht="12.75">
      <c r="CN568" s="179">
        <v>567</v>
      </c>
    </row>
    <row r="569" ht="12.75">
      <c r="CN569" s="179">
        <v>568</v>
      </c>
    </row>
    <row r="570" ht="12.75">
      <c r="CN570" s="179">
        <v>569</v>
      </c>
    </row>
    <row r="571" ht="12.75">
      <c r="CN571" s="179">
        <v>570</v>
      </c>
    </row>
    <row r="572" ht="12.75">
      <c r="CN572" s="179">
        <v>571</v>
      </c>
    </row>
    <row r="573" ht="12.75">
      <c r="CN573" s="179">
        <v>572</v>
      </c>
    </row>
    <row r="574" ht="12.75">
      <c r="CN574" s="179">
        <v>573</v>
      </c>
    </row>
    <row r="575" ht="12.75">
      <c r="CN575" s="179">
        <v>574</v>
      </c>
    </row>
    <row r="576" ht="12.75">
      <c r="CN576" s="179">
        <v>575</v>
      </c>
    </row>
    <row r="577" ht="12.75">
      <c r="CN577" s="179">
        <v>576</v>
      </c>
    </row>
    <row r="578" ht="12.75">
      <c r="CN578" s="179">
        <v>577</v>
      </c>
    </row>
    <row r="579" ht="12.75">
      <c r="CN579" s="179">
        <v>578</v>
      </c>
    </row>
    <row r="580" ht="12.75">
      <c r="CN580" s="179">
        <v>579</v>
      </c>
    </row>
    <row r="581" ht="12.75">
      <c r="CN581" s="179">
        <v>580</v>
      </c>
    </row>
    <row r="582" ht="12.75">
      <c r="CN582" s="179">
        <v>581</v>
      </c>
    </row>
    <row r="583" ht="12.75">
      <c r="CN583" s="179">
        <v>582</v>
      </c>
    </row>
    <row r="584" ht="12.75">
      <c r="CN584" s="179">
        <v>583</v>
      </c>
    </row>
    <row r="585" ht="12.75">
      <c r="CN585" s="179">
        <v>584</v>
      </c>
    </row>
    <row r="586" ht="12.75">
      <c r="CN586" s="179">
        <v>585</v>
      </c>
    </row>
    <row r="587" ht="12.75">
      <c r="CN587" s="179">
        <v>586</v>
      </c>
    </row>
    <row r="588" ht="12.75">
      <c r="CN588" s="179">
        <v>587</v>
      </c>
    </row>
    <row r="589" ht="12.75">
      <c r="CN589" s="179">
        <v>588</v>
      </c>
    </row>
    <row r="590" ht="12.75">
      <c r="CN590" s="179">
        <v>589</v>
      </c>
    </row>
    <row r="591" ht="12.75">
      <c r="CN591" s="179">
        <v>590</v>
      </c>
    </row>
    <row r="592" ht="12.75">
      <c r="CN592" s="179">
        <v>591</v>
      </c>
    </row>
    <row r="593" ht="12.75">
      <c r="CN593" s="179">
        <v>592</v>
      </c>
    </row>
    <row r="594" ht="12.75">
      <c r="CN594" s="179">
        <v>593</v>
      </c>
    </row>
    <row r="595" ht="12.75">
      <c r="CN595" s="179">
        <v>594</v>
      </c>
    </row>
    <row r="596" ht="12.75">
      <c r="CN596" s="179">
        <v>595</v>
      </c>
    </row>
    <row r="597" ht="12.75">
      <c r="CN597" s="179">
        <v>596</v>
      </c>
    </row>
    <row r="598" ht="12.75">
      <c r="CN598" s="179">
        <v>597</v>
      </c>
    </row>
    <row r="599" ht="12.75">
      <c r="CN599" s="179">
        <v>598</v>
      </c>
    </row>
    <row r="600" ht="12.75">
      <c r="CN600" s="179">
        <v>599</v>
      </c>
    </row>
    <row r="601" ht="12.75">
      <c r="CN601" s="180">
        <v>600</v>
      </c>
    </row>
  </sheetData>
  <sheetProtection password="862D" sheet="1" objects="1" scenarios="1" selectLockedCells="1"/>
  <mergeCells count="109">
    <mergeCell ref="AQ39:BA41"/>
    <mergeCell ref="BC39:BH41"/>
    <mergeCell ref="BI39:BS41"/>
    <mergeCell ref="B40:I40"/>
    <mergeCell ref="J40:AA40"/>
    <mergeCell ref="AB40:AG40"/>
    <mergeCell ref="B39:I39"/>
    <mergeCell ref="J39:AA39"/>
    <mergeCell ref="AB39:AG39"/>
    <mergeCell ref="AK39:AP41"/>
    <mergeCell ref="AB37:AG38"/>
    <mergeCell ref="J34:AA35"/>
    <mergeCell ref="AB34:AG35"/>
    <mergeCell ref="BL44:BS45"/>
    <mergeCell ref="AK47:AV50"/>
    <mergeCell ref="AY47:BQ49"/>
    <mergeCell ref="B42:AG43"/>
    <mergeCell ref="B44:AG50"/>
    <mergeCell ref="AK44:AP45"/>
    <mergeCell ref="AQ44:BJ45"/>
    <mergeCell ref="AK28:AP28"/>
    <mergeCell ref="AQ28:BJ28"/>
    <mergeCell ref="AQ32:BJ34"/>
    <mergeCell ref="BL32:BS34"/>
    <mergeCell ref="B36:I36"/>
    <mergeCell ref="J36:AA36"/>
    <mergeCell ref="AB36:AG36"/>
    <mergeCell ref="AK36:BS37"/>
    <mergeCell ref="B37:I38"/>
    <mergeCell ref="J37:AA38"/>
    <mergeCell ref="B32:I32"/>
    <mergeCell ref="J32:AA32"/>
    <mergeCell ref="AB32:AG32"/>
    <mergeCell ref="B33:I33"/>
    <mergeCell ref="J33:AA33"/>
    <mergeCell ref="BL28:BS28"/>
    <mergeCell ref="AK29:AP30"/>
    <mergeCell ref="AQ29:BJ30"/>
    <mergeCell ref="BL29:BS30"/>
    <mergeCell ref="AK32:AP34"/>
    <mergeCell ref="AK27:BS27"/>
    <mergeCell ref="BC25:BE26"/>
    <mergeCell ref="BF25:BH26"/>
    <mergeCell ref="BI25:BI26"/>
    <mergeCell ref="BJ25:BL26"/>
    <mergeCell ref="AU25:AU26"/>
    <mergeCell ref="AV25:AX26"/>
    <mergeCell ref="AO25:AQ26"/>
    <mergeCell ref="AR25:AT26"/>
    <mergeCell ref="BM25:BO26"/>
    <mergeCell ref="AK25:AM26"/>
    <mergeCell ref="AN25:AN26"/>
    <mergeCell ref="BL22:BS23"/>
    <mergeCell ref="AL24:AV24"/>
    <mergeCell ref="AX24:BJ24"/>
    <mergeCell ref="BL24:BS24"/>
    <mergeCell ref="BD22:BD23"/>
    <mergeCell ref="BE22:BJ23"/>
    <mergeCell ref="BQ25:BS26"/>
    <mergeCell ref="BP25:BP26"/>
    <mergeCell ref="BB20:BS20"/>
    <mergeCell ref="B21:AG30"/>
    <mergeCell ref="AL21:AY21"/>
    <mergeCell ref="BB21:BS21"/>
    <mergeCell ref="AL22:AP23"/>
    <mergeCell ref="AQ22:AQ23"/>
    <mergeCell ref="AY25:BA26"/>
    <mergeCell ref="BB25:BB26"/>
    <mergeCell ref="AR22:AV23"/>
    <mergeCell ref="AX22:BC23"/>
    <mergeCell ref="B19:F20"/>
    <mergeCell ref="G19:AG20"/>
    <mergeCell ref="AL20:AY20"/>
    <mergeCell ref="AZ20:BA20"/>
    <mergeCell ref="B8:AG18"/>
    <mergeCell ref="BA11:BS12"/>
    <mergeCell ref="AL17:BB17"/>
    <mergeCell ref="BL18:BS18"/>
    <mergeCell ref="AL16:BB16"/>
    <mergeCell ref="BD16:BS16"/>
    <mergeCell ref="CH1:CI1"/>
    <mergeCell ref="BA14:BD14"/>
    <mergeCell ref="BR14:BS14"/>
    <mergeCell ref="BE14:BO14"/>
    <mergeCell ref="AK11:AN12"/>
    <mergeCell ref="AQ18:AW18"/>
    <mergeCell ref="AX18:BB18"/>
    <mergeCell ref="BC18:BG18"/>
    <mergeCell ref="BD17:BS17"/>
    <mergeCell ref="CJ1:CK1"/>
    <mergeCell ref="CL1:CM1"/>
    <mergeCell ref="AK8:BS9"/>
    <mergeCell ref="BP14:BQ14"/>
    <mergeCell ref="AK14:AS14"/>
    <mergeCell ref="AT14:AZ14"/>
    <mergeCell ref="BY12:BY13"/>
    <mergeCell ref="AS11:AZ12"/>
    <mergeCell ref="AO11:AR12"/>
    <mergeCell ref="CB1:CE1"/>
    <mergeCell ref="B2:K4"/>
    <mergeCell ref="L2:Y4"/>
    <mergeCell ref="Z2:AG4"/>
    <mergeCell ref="AH49:AJ50"/>
    <mergeCell ref="AH48:AJ48"/>
    <mergeCell ref="B6:K6"/>
    <mergeCell ref="B7:F7"/>
    <mergeCell ref="G7:AG7"/>
    <mergeCell ref="AB33:AG33"/>
    <mergeCell ref="B34:I35"/>
  </mergeCells>
  <dataValidations count="15">
    <dataValidation type="list" allowBlank="1" showInputMessage="1" prompt="Odaberite sudiju." sqref="AQ32:BJ34 AQ29:BJ30">
      <formula1>$CH$2:$CH$27</formula1>
    </dataValidation>
    <dataValidation allowBlank="1" showInputMessage="1" sqref="BL29:BS30 AB33:AI41 BL32:BS34"/>
    <dataValidation type="list" allowBlank="1" showInputMessage="1" showErrorMessage="1" prompt="Odaberite kontrolora." errorTitle="Greška!" error="Odabrani kontrolor nije na listi kontrolora OS BiH." sqref="AQ44:BJ45">
      <formula1>$CJ$2:$CJ$13</formula1>
    </dataValidation>
    <dataValidation type="list" allowBlank="1" showInputMessage="1" prompt="Odaberite mjesto odigravanja." sqref="AK33:AO33">
      <formula1>$CF$2</formula1>
    </dataValidation>
    <dataValidation type="list" allowBlank="1" showInputMessage="1" prompt="Odaberite ili upišite naziv sportske dvorane." sqref="BB20:BS20">
      <formula1>$CG$2</formula1>
    </dataValidation>
    <dataValidation allowBlank="1" showInputMessage="1" prompt="Odaberite mjesto odigravanja." sqref="AJ33"/>
    <dataValidation type="list" operator="notBetween" allowBlank="1" showDropDown="1" showInputMessage="1" showErrorMessage="1" prompt="Upišite broj od 1 do 240!" errorTitle="Greška!" error="Upišite broj u rasponu od 1 do 240." sqref="BL22:BS23">
      <formula1>$CN$2:$CN$241</formula1>
    </dataValidation>
    <dataValidation allowBlank="1" showInputMessage="1" prompt="Odaberite naziv takmičenja." sqref="BP13:BS13"/>
    <dataValidation type="list" allowBlank="1" showInputMessage="1" showErrorMessage="1" prompt="Odaberite fazu takmičenja." errorTitle="Greška!" error="Neispravno unešen podatak." sqref="AT14:AZ14">
      <formula1>IF($BA$11&lt;&gt;"",IF($BA$11=$BY$2,$BZ$2:$BZ$3,IF($BA$11=$BY$3,$BZ$6,$BZ$4:$BZ$5)),"")</formula1>
    </dataValidation>
    <dataValidation type="list" allowBlank="1" showInputMessage="1" showErrorMessage="1" prompt="Odaberite uzrast." errorTitle="Greška!" sqref="BA11:BS12">
      <formula1>$BY$2:$BY$5</formula1>
    </dataValidation>
    <dataValidation type="list" allowBlank="1" showDropDown="1" showInputMessage="1" showErrorMessage="1" prompt="Upišite broj utakmice." errorTitle="Greška!" error="Upišite broj od 1 do 600." sqref="AO11:AR12">
      <formula1>$CN$2:$CN$601</formula1>
    </dataValidation>
    <dataValidation type="list" allowBlank="1" showInputMessage="1" prompt="Odaberite ili upišite mjesto odigravanja." sqref="AL20:AY20">
      <formula1>$CF$2</formula1>
    </dataValidation>
    <dataValidation type="list" allowBlank="1" showInputMessage="1" prompt="Odaberite klub." sqref="BD16:BS16 AL16:BB16">
      <formula1>IF($BR$14="Ž",$CB$2:$CB$11,IF($BR$14="M",$CB$12:$CB$21,""))</formula1>
    </dataValidation>
    <dataValidation type="list" allowBlank="1" showInputMessage="1" prompt="Odaberite kolo." sqref="BL18:BS18">
      <formula1>IF($AT$14&lt;&gt;"",IF($AT$14=$BZ$2,$CA$6:$CA$23,IF($AT$14=$BZ$3,$CA$6:$CA$15,IF($BA$11=$BY$4,$BZ$4:$BZ$5,$CA$2:$CA$5))),"")</formula1>
    </dataValidation>
    <dataValidation type="list" allowBlank="1" showInputMessage="1" showErrorMessage="1" prompt="Odaberite uzrast." errorTitle="Greška!" error="Neispravno unešen podatak." sqref="BE14">
      <formula1>IF($BA$11&lt;&gt;"",IF($BA$11=$BY$3,$CL$4:$CL$9,$CL$2:$CL$3),"")</formula1>
    </dataValidation>
  </dataValidations>
  <printOptions horizontalCentered="1" verticalCentered="1"/>
  <pageMargins left="0.35433070866141736" right="0" top="0.31496062992125984" bottom="0.2362204724409449" header="0.5118110236220472" footer="0.31496062992125984"/>
  <pageSetup fitToHeight="1" fitToWidth="1" horizontalDpi="300" verticalDpi="300" orientation="landscape" paperSize="9" r:id="rId2"/>
  <rowBreaks count="1" manualBreakCount="1">
    <brk id="26" max="255" man="1"/>
  </rowBreaks>
  <colBreaks count="1" manualBreakCount="1">
    <brk id="7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0"/>
  <sheetViews>
    <sheetView showGridLines="0" showRowColHeaders="0" showZeros="0" showOutlineSymbols="0" zoomScalePageLayoutView="110" workbookViewId="0" topLeftCell="A1">
      <selection activeCell="J4" sqref="J4"/>
    </sheetView>
  </sheetViews>
  <sheetFormatPr defaultColWidth="9.140625" defaultRowHeight="12.75"/>
  <cols>
    <col min="1" max="1" width="2.140625" style="1" customWidth="1"/>
    <col min="2" max="3" width="5.00390625" style="1" customWidth="1"/>
    <col min="4" max="4" width="5.140625" style="1" customWidth="1"/>
    <col min="5" max="5" width="7.140625" style="1" customWidth="1"/>
    <col min="6" max="6" width="0.2890625" style="1" customWidth="1"/>
    <col min="7" max="7" width="8.57421875" style="1" customWidth="1"/>
    <col min="8" max="8" width="0.2890625" style="1" customWidth="1"/>
    <col min="9" max="9" width="2.140625" style="1" customWidth="1"/>
    <col min="10" max="10" width="2.28125" style="1" customWidth="1"/>
    <col min="11" max="11" width="2.421875" style="1" customWidth="1"/>
    <col min="12" max="12" width="1.8515625" style="1" customWidth="1"/>
    <col min="13" max="13" width="4.28125" style="1" customWidth="1"/>
    <col min="14" max="14" width="2.28125" style="1" customWidth="1"/>
    <col min="15" max="15" width="4.28125" style="1" customWidth="1"/>
    <col min="16" max="16" width="2.28125" style="1" customWidth="1"/>
    <col min="17" max="17" width="4.28125" style="1" customWidth="1"/>
    <col min="18" max="18" width="2.28125" style="1" customWidth="1"/>
    <col min="19" max="19" width="4.28125" style="1" customWidth="1"/>
    <col min="20" max="20" width="2.28125" style="1" customWidth="1"/>
    <col min="21" max="21" width="4.28125" style="1" customWidth="1"/>
    <col min="22" max="22" width="2.57421875" style="1" customWidth="1"/>
    <col min="23" max="23" width="2.7109375" style="1" customWidth="1"/>
    <col min="24" max="25" width="5.00390625" style="1" customWidth="1"/>
    <col min="26" max="26" width="5.140625" style="1" customWidth="1"/>
    <col min="27" max="27" width="7.00390625" style="1" customWidth="1"/>
    <col min="28" max="28" width="0.2890625" style="1" customWidth="1"/>
    <col min="29" max="29" width="8.57421875" style="1" customWidth="1"/>
    <col min="30" max="30" width="0.2890625" style="1" customWidth="1"/>
    <col min="31" max="31" width="2.140625" style="1" customWidth="1"/>
    <col min="32" max="32" width="2.28125" style="22" customWidth="1"/>
    <col min="33" max="33" width="2.421875" style="1" customWidth="1"/>
    <col min="34" max="34" width="1.8515625" style="1" customWidth="1"/>
    <col min="35" max="35" width="4.28125" style="1" customWidth="1"/>
    <col min="36" max="36" width="2.28125" style="22" customWidth="1"/>
    <col min="37" max="37" width="4.28125" style="1" customWidth="1"/>
    <col min="38" max="38" width="2.28125" style="22" customWidth="1"/>
    <col min="39" max="39" width="4.28125" style="1" customWidth="1"/>
    <col min="40" max="40" width="2.28125" style="22" customWidth="1"/>
    <col min="41" max="41" width="4.28125" style="1" customWidth="1"/>
    <col min="42" max="42" width="2.28125" style="22" customWidth="1"/>
    <col min="43" max="44" width="3.8515625" style="1" customWidth="1"/>
    <col min="45" max="45" width="9.140625" style="1" customWidth="1"/>
    <col min="46" max="70" width="9.140625" style="23" customWidth="1"/>
    <col min="71" max="16384" width="9.140625" style="1" customWidth="1"/>
  </cols>
  <sheetData>
    <row r="1" ht="10.5" customHeight="1" thickBot="1"/>
    <row r="2" spans="2:43" ht="14.25" customHeight="1" thickBot="1" thickTop="1">
      <c r="B2" s="348" t="s">
        <v>34</v>
      </c>
      <c r="C2" s="348"/>
      <c r="D2" s="348"/>
      <c r="E2" s="348"/>
      <c r="F2" s="348"/>
      <c r="G2" s="348"/>
      <c r="H2" s="348"/>
      <c r="I2" s="348"/>
      <c r="J2" s="349" t="s">
        <v>35</v>
      </c>
      <c r="K2" s="349"/>
      <c r="L2" s="349"/>
      <c r="M2" s="24" t="s">
        <v>36</v>
      </c>
      <c r="N2" s="357" t="s">
        <v>37</v>
      </c>
      <c r="O2" s="357"/>
      <c r="P2" s="358" t="s">
        <v>38</v>
      </c>
      <c r="Q2" s="358"/>
      <c r="R2" s="358" t="s">
        <v>39</v>
      </c>
      <c r="S2" s="358"/>
      <c r="T2" s="365" t="s">
        <v>40</v>
      </c>
      <c r="U2" s="365"/>
      <c r="V2" s="424">
        <v>2017</v>
      </c>
      <c r="W2" s="425"/>
      <c r="X2" s="348" t="s">
        <v>41</v>
      </c>
      <c r="Y2" s="348"/>
      <c r="Z2" s="348"/>
      <c r="AA2" s="348"/>
      <c r="AB2" s="348"/>
      <c r="AC2" s="348"/>
      <c r="AD2" s="348"/>
      <c r="AE2" s="348"/>
      <c r="AF2" s="349" t="s">
        <v>42</v>
      </c>
      <c r="AG2" s="349"/>
      <c r="AH2" s="349"/>
      <c r="AI2" s="24" t="s">
        <v>36</v>
      </c>
      <c r="AJ2" s="357" t="s">
        <v>37</v>
      </c>
      <c r="AK2" s="357"/>
      <c r="AL2" s="358" t="s">
        <v>38</v>
      </c>
      <c r="AM2" s="358"/>
      <c r="AN2" s="358" t="s">
        <v>39</v>
      </c>
      <c r="AO2" s="358"/>
      <c r="AP2" s="365" t="s">
        <v>40</v>
      </c>
      <c r="AQ2" s="365"/>
    </row>
    <row r="3" spans="1:43" ht="14.25" customHeight="1" thickBot="1" thickTop="1">
      <c r="A3" s="160"/>
      <c r="B3" s="359" t="s">
        <v>43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25"/>
      <c r="W3" s="160"/>
      <c r="X3" s="359" t="s">
        <v>43</v>
      </c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</row>
    <row r="4" spans="1:43" ht="13.5" customHeight="1" thickTop="1">
      <c r="A4" s="159">
        <v>1</v>
      </c>
      <c r="B4" s="360" t="s">
        <v>76</v>
      </c>
      <c r="C4" s="360"/>
      <c r="D4" s="360"/>
      <c r="E4" s="360"/>
      <c r="F4" s="360"/>
      <c r="G4" s="360"/>
      <c r="H4" s="360"/>
      <c r="I4" s="360"/>
      <c r="J4" s="26"/>
      <c r="K4" s="361">
        <v>0.2</v>
      </c>
      <c r="L4" s="361"/>
      <c r="M4" s="27">
        <v>3</v>
      </c>
      <c r="N4" s="28"/>
      <c r="O4" s="112">
        <v>0.5</v>
      </c>
      <c r="P4" s="29"/>
      <c r="Q4" s="114">
        <v>1</v>
      </c>
      <c r="R4" s="29"/>
      <c r="S4" s="114">
        <v>3</v>
      </c>
      <c r="T4" s="28"/>
      <c r="U4" s="123">
        <v>10</v>
      </c>
      <c r="V4" s="25"/>
      <c r="W4" s="159">
        <v>1</v>
      </c>
      <c r="X4" s="362" t="s">
        <v>44</v>
      </c>
      <c r="Y4" s="363"/>
      <c r="Z4" s="363"/>
      <c r="AA4" s="363"/>
      <c r="AB4" s="363"/>
      <c r="AC4" s="363"/>
      <c r="AD4" s="363"/>
      <c r="AE4" s="364"/>
      <c r="AF4" s="26"/>
      <c r="AG4" s="361">
        <v>0.2</v>
      </c>
      <c r="AH4" s="361"/>
      <c r="AI4" s="30">
        <v>5</v>
      </c>
      <c r="AJ4" s="26"/>
      <c r="AK4" s="118">
        <v>1</v>
      </c>
      <c r="AL4" s="26"/>
      <c r="AM4" s="118">
        <v>3</v>
      </c>
      <c r="AN4" s="26"/>
      <c r="AO4" s="118">
        <v>6</v>
      </c>
      <c r="AP4" s="26"/>
      <c r="AQ4" s="126">
        <v>40</v>
      </c>
    </row>
    <row r="5" spans="1:43" ht="13.5" customHeight="1">
      <c r="A5" s="159">
        <v>2</v>
      </c>
      <c r="B5" s="352" t="s">
        <v>77</v>
      </c>
      <c r="C5" s="352"/>
      <c r="D5" s="352"/>
      <c r="E5" s="352"/>
      <c r="F5" s="352"/>
      <c r="G5" s="352"/>
      <c r="H5" s="352"/>
      <c r="I5" s="352"/>
      <c r="J5" s="26"/>
      <c r="K5" s="351">
        <v>0.2</v>
      </c>
      <c r="L5" s="351"/>
      <c r="M5" s="31">
        <v>7</v>
      </c>
      <c r="N5" s="26"/>
      <c r="O5" s="111">
        <v>1</v>
      </c>
      <c r="P5" s="32"/>
      <c r="Q5" s="118">
        <v>2</v>
      </c>
      <c r="R5" s="33"/>
      <c r="S5" s="118">
        <v>4</v>
      </c>
      <c r="T5" s="26"/>
      <c r="U5" s="124">
        <v>10</v>
      </c>
      <c r="V5" s="25"/>
      <c r="W5" s="159">
        <v>2</v>
      </c>
      <c r="X5" s="352" t="s">
        <v>45</v>
      </c>
      <c r="Y5" s="352"/>
      <c r="Z5" s="352"/>
      <c r="AA5" s="352"/>
      <c r="AB5" s="352"/>
      <c r="AC5" s="352"/>
      <c r="AD5" s="352"/>
      <c r="AE5" s="352"/>
      <c r="AF5" s="26"/>
      <c r="AG5" s="356">
        <v>0.2</v>
      </c>
      <c r="AH5" s="356"/>
      <c r="AI5" s="34">
        <v>7</v>
      </c>
      <c r="AJ5" s="26"/>
      <c r="AK5" s="120">
        <v>0.5</v>
      </c>
      <c r="AL5" s="26"/>
      <c r="AM5" s="118">
        <v>1</v>
      </c>
      <c r="AN5" s="26"/>
      <c r="AO5" s="120">
        <v>3</v>
      </c>
      <c r="AP5" s="26"/>
      <c r="AQ5" s="126">
        <v>10</v>
      </c>
    </row>
    <row r="6" spans="1:43" ht="13.5" customHeight="1">
      <c r="A6" s="159">
        <v>3</v>
      </c>
      <c r="B6" s="352" t="s">
        <v>78</v>
      </c>
      <c r="C6" s="352"/>
      <c r="D6" s="352"/>
      <c r="E6" s="352"/>
      <c r="F6" s="352"/>
      <c r="G6" s="352"/>
      <c r="H6" s="352"/>
      <c r="I6" s="352"/>
      <c r="J6" s="26"/>
      <c r="K6" s="356">
        <v>0.2</v>
      </c>
      <c r="L6" s="356"/>
      <c r="M6" s="35">
        <v>4</v>
      </c>
      <c r="N6" s="26"/>
      <c r="O6" s="111">
        <v>0.5</v>
      </c>
      <c r="P6" s="36"/>
      <c r="Q6" s="118">
        <v>1</v>
      </c>
      <c r="R6" s="36"/>
      <c r="S6" s="118">
        <v>3</v>
      </c>
      <c r="T6" s="26"/>
      <c r="U6" s="124">
        <v>10</v>
      </c>
      <c r="V6" s="25"/>
      <c r="W6" s="342">
        <v>3</v>
      </c>
      <c r="X6" s="354" t="s">
        <v>46</v>
      </c>
      <c r="Y6" s="354"/>
      <c r="Z6" s="354"/>
      <c r="AA6" s="354"/>
      <c r="AB6" s="354"/>
      <c r="AC6" s="354"/>
      <c r="AD6" s="354"/>
      <c r="AE6" s="354"/>
      <c r="AF6" s="355"/>
      <c r="AG6" s="356">
        <v>1</v>
      </c>
      <c r="AH6" s="356"/>
      <c r="AI6" s="367">
        <v>5</v>
      </c>
      <c r="AJ6" s="368"/>
      <c r="AK6" s="343">
        <v>0.5</v>
      </c>
      <c r="AL6" s="366"/>
      <c r="AM6" s="343">
        <v>2</v>
      </c>
      <c r="AN6" s="366"/>
      <c r="AO6" s="343">
        <v>4</v>
      </c>
      <c r="AP6" s="366"/>
      <c r="AQ6" s="369">
        <v>10</v>
      </c>
    </row>
    <row r="7" spans="1:43" ht="13.5" customHeight="1" thickBot="1">
      <c r="A7" s="159">
        <v>4</v>
      </c>
      <c r="B7" s="344" t="s">
        <v>47</v>
      </c>
      <c r="C7" s="344"/>
      <c r="D7" s="344"/>
      <c r="E7" s="344"/>
      <c r="F7" s="344"/>
      <c r="G7" s="344"/>
      <c r="H7" s="344"/>
      <c r="I7" s="344"/>
      <c r="J7" s="37"/>
      <c r="K7" s="345">
        <v>0.2</v>
      </c>
      <c r="L7" s="345"/>
      <c r="M7" s="38">
        <v>4</v>
      </c>
      <c r="N7" s="39"/>
      <c r="O7" s="113">
        <v>0.5</v>
      </c>
      <c r="P7" s="40"/>
      <c r="Q7" s="119">
        <v>1</v>
      </c>
      <c r="R7" s="40"/>
      <c r="S7" s="119">
        <v>3</v>
      </c>
      <c r="T7" s="37"/>
      <c r="U7" s="125">
        <v>10</v>
      </c>
      <c r="V7" s="25"/>
      <c r="W7" s="342"/>
      <c r="X7" s="354"/>
      <c r="Y7" s="354"/>
      <c r="Z7" s="354"/>
      <c r="AA7" s="354"/>
      <c r="AB7" s="354"/>
      <c r="AC7" s="354"/>
      <c r="AD7" s="354"/>
      <c r="AE7" s="354"/>
      <c r="AF7" s="355"/>
      <c r="AG7" s="356"/>
      <c r="AH7" s="356"/>
      <c r="AI7" s="367"/>
      <c r="AJ7" s="368"/>
      <c r="AK7" s="343"/>
      <c r="AL7" s="366"/>
      <c r="AM7" s="343"/>
      <c r="AN7" s="366"/>
      <c r="AO7" s="343"/>
      <c r="AP7" s="366"/>
      <c r="AQ7" s="369"/>
    </row>
    <row r="8" spans="1:43" ht="6" customHeight="1" thickTop="1">
      <c r="A8" s="161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25"/>
      <c r="W8" s="342">
        <v>4</v>
      </c>
      <c r="X8" s="354" t="s">
        <v>48</v>
      </c>
      <c r="Y8" s="354"/>
      <c r="Z8" s="354"/>
      <c r="AA8" s="354"/>
      <c r="AB8" s="354"/>
      <c r="AC8" s="354"/>
      <c r="AD8" s="354"/>
      <c r="AE8" s="354"/>
      <c r="AF8" s="355"/>
      <c r="AG8" s="356">
        <v>0.2</v>
      </c>
      <c r="AH8" s="356"/>
      <c r="AI8" s="367">
        <v>7</v>
      </c>
      <c r="AJ8" s="368"/>
      <c r="AK8" s="343">
        <v>0.5</v>
      </c>
      <c r="AL8" s="366"/>
      <c r="AM8" s="343">
        <v>1</v>
      </c>
      <c r="AN8" s="366"/>
      <c r="AO8" s="343">
        <v>3</v>
      </c>
      <c r="AP8" s="366"/>
      <c r="AQ8" s="369">
        <v>10</v>
      </c>
    </row>
    <row r="9" spans="1:43" ht="6.75" customHeight="1" thickBot="1">
      <c r="A9" s="161"/>
      <c r="B9" s="373" t="s">
        <v>49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25"/>
      <c r="W9" s="342"/>
      <c r="X9" s="354"/>
      <c r="Y9" s="354"/>
      <c r="Z9" s="354"/>
      <c r="AA9" s="354"/>
      <c r="AB9" s="354"/>
      <c r="AC9" s="354"/>
      <c r="AD9" s="354"/>
      <c r="AE9" s="354"/>
      <c r="AF9" s="355"/>
      <c r="AG9" s="356"/>
      <c r="AH9" s="356"/>
      <c r="AI9" s="367"/>
      <c r="AJ9" s="368"/>
      <c r="AK9" s="343"/>
      <c r="AL9" s="366"/>
      <c r="AM9" s="343"/>
      <c r="AN9" s="366"/>
      <c r="AO9" s="343"/>
      <c r="AP9" s="366"/>
      <c r="AQ9" s="369"/>
    </row>
    <row r="10" spans="1:43" ht="6.75" customHeight="1" thickBot="1" thickTop="1">
      <c r="A10" s="161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25"/>
      <c r="W10" s="342">
        <v>5</v>
      </c>
      <c r="X10" s="374" t="s">
        <v>47</v>
      </c>
      <c r="Y10" s="374"/>
      <c r="Z10" s="374"/>
      <c r="AA10" s="374"/>
      <c r="AB10" s="374"/>
      <c r="AC10" s="374"/>
      <c r="AD10" s="374"/>
      <c r="AE10" s="374"/>
      <c r="AF10" s="375"/>
      <c r="AG10" s="345">
        <v>0.2</v>
      </c>
      <c r="AH10" s="345"/>
      <c r="AI10" s="384">
        <v>4</v>
      </c>
      <c r="AJ10" s="381"/>
      <c r="AK10" s="379">
        <v>0.5</v>
      </c>
      <c r="AL10" s="378"/>
      <c r="AM10" s="379">
        <v>1</v>
      </c>
      <c r="AN10" s="378"/>
      <c r="AO10" s="379">
        <v>3</v>
      </c>
      <c r="AP10" s="378"/>
      <c r="AQ10" s="380">
        <v>10</v>
      </c>
    </row>
    <row r="11" spans="1:43" ht="6.75" customHeight="1" thickBot="1" thickTop="1">
      <c r="A11" s="342">
        <v>5</v>
      </c>
      <c r="B11" s="370" t="s">
        <v>50</v>
      </c>
      <c r="C11" s="370"/>
      <c r="D11" s="370"/>
      <c r="E11" s="370"/>
      <c r="F11" s="370"/>
      <c r="G11" s="370"/>
      <c r="H11" s="370"/>
      <c r="I11" s="370"/>
      <c r="J11" s="371"/>
      <c r="K11" s="361">
        <v>1</v>
      </c>
      <c r="L11" s="361"/>
      <c r="M11" s="372">
        <v>9</v>
      </c>
      <c r="N11" s="376"/>
      <c r="O11" s="377">
        <v>1</v>
      </c>
      <c r="P11" s="350"/>
      <c r="Q11" s="377">
        <v>3</v>
      </c>
      <c r="R11" s="350"/>
      <c r="S11" s="377">
        <v>6</v>
      </c>
      <c r="T11" s="350"/>
      <c r="U11" s="346">
        <v>40</v>
      </c>
      <c r="V11" s="25"/>
      <c r="W11" s="342"/>
      <c r="X11" s="374"/>
      <c r="Y11" s="374"/>
      <c r="Z11" s="374"/>
      <c r="AA11" s="374"/>
      <c r="AB11" s="374"/>
      <c r="AC11" s="374"/>
      <c r="AD11" s="374"/>
      <c r="AE11" s="374"/>
      <c r="AF11" s="375"/>
      <c r="AG11" s="345"/>
      <c r="AH11" s="345"/>
      <c r="AI11" s="384"/>
      <c r="AJ11" s="381"/>
      <c r="AK11" s="379"/>
      <c r="AL11" s="378"/>
      <c r="AM11" s="379"/>
      <c r="AN11" s="378"/>
      <c r="AO11" s="379"/>
      <c r="AP11" s="378"/>
      <c r="AQ11" s="380"/>
    </row>
    <row r="12" spans="1:43" ht="6.75" customHeight="1" thickBot="1" thickTop="1">
      <c r="A12" s="342"/>
      <c r="B12" s="370"/>
      <c r="C12" s="370"/>
      <c r="D12" s="370"/>
      <c r="E12" s="370"/>
      <c r="F12" s="370"/>
      <c r="G12" s="370"/>
      <c r="H12" s="370"/>
      <c r="I12" s="370"/>
      <c r="J12" s="371"/>
      <c r="K12" s="361"/>
      <c r="L12" s="361"/>
      <c r="M12" s="372"/>
      <c r="N12" s="376"/>
      <c r="O12" s="377"/>
      <c r="P12" s="350"/>
      <c r="Q12" s="377"/>
      <c r="R12" s="350"/>
      <c r="S12" s="377"/>
      <c r="T12" s="350"/>
      <c r="U12" s="346"/>
      <c r="V12" s="25"/>
      <c r="W12" s="161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</row>
    <row r="13" spans="1:43" ht="12.75" customHeight="1" thickBot="1" thickTop="1">
      <c r="A13" s="342"/>
      <c r="B13" s="370"/>
      <c r="C13" s="370"/>
      <c r="D13" s="370"/>
      <c r="E13" s="370"/>
      <c r="F13" s="370"/>
      <c r="G13" s="370"/>
      <c r="H13" s="370"/>
      <c r="I13" s="370"/>
      <c r="J13" s="371"/>
      <c r="K13" s="361"/>
      <c r="L13" s="361"/>
      <c r="M13" s="372"/>
      <c r="N13" s="376"/>
      <c r="O13" s="377"/>
      <c r="P13" s="350"/>
      <c r="Q13" s="377"/>
      <c r="R13" s="350"/>
      <c r="S13" s="377"/>
      <c r="T13" s="350"/>
      <c r="U13" s="346"/>
      <c r="V13" s="25"/>
      <c r="W13" s="161"/>
      <c r="X13" s="383" t="s">
        <v>49</v>
      </c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</row>
    <row r="14" spans="1:43" ht="6.75" customHeight="1" thickBot="1" thickTop="1">
      <c r="A14" s="342">
        <v>6</v>
      </c>
      <c r="B14" s="397" t="s">
        <v>51</v>
      </c>
      <c r="C14" s="397"/>
      <c r="D14" s="397"/>
      <c r="E14" s="397"/>
      <c r="F14" s="397"/>
      <c r="G14" s="397"/>
      <c r="H14" s="397"/>
      <c r="I14" s="397"/>
      <c r="J14" s="398"/>
      <c r="K14" s="356">
        <v>1</v>
      </c>
      <c r="L14" s="356"/>
      <c r="M14" s="399">
        <v>9</v>
      </c>
      <c r="N14" s="400"/>
      <c r="O14" s="401">
        <v>1</v>
      </c>
      <c r="P14" s="386"/>
      <c r="Q14" s="343">
        <v>3</v>
      </c>
      <c r="R14" s="385"/>
      <c r="S14" s="343">
        <v>6</v>
      </c>
      <c r="T14" s="385"/>
      <c r="U14" s="369">
        <v>40</v>
      </c>
      <c r="V14" s="25"/>
      <c r="W14" s="342">
        <v>6</v>
      </c>
      <c r="X14" s="387" t="s">
        <v>51</v>
      </c>
      <c r="Y14" s="387"/>
      <c r="Z14" s="387"/>
      <c r="AA14" s="387"/>
      <c r="AB14" s="387"/>
      <c r="AC14" s="387"/>
      <c r="AD14" s="387"/>
      <c r="AE14" s="387"/>
      <c r="AF14" s="355"/>
      <c r="AG14" s="361">
        <v>1</v>
      </c>
      <c r="AH14" s="361"/>
      <c r="AI14" s="393">
        <v>9</v>
      </c>
      <c r="AJ14" s="368"/>
      <c r="AK14" s="377">
        <v>1</v>
      </c>
      <c r="AL14" s="366"/>
      <c r="AM14" s="377">
        <v>3</v>
      </c>
      <c r="AN14" s="366"/>
      <c r="AO14" s="377">
        <v>6</v>
      </c>
      <c r="AP14" s="366"/>
      <c r="AQ14" s="346">
        <v>40</v>
      </c>
    </row>
    <row r="15" spans="1:43" ht="6.75" customHeight="1" thickTop="1">
      <c r="A15" s="342"/>
      <c r="B15" s="397"/>
      <c r="C15" s="397"/>
      <c r="D15" s="397"/>
      <c r="E15" s="397"/>
      <c r="F15" s="397"/>
      <c r="G15" s="397"/>
      <c r="H15" s="397"/>
      <c r="I15" s="397"/>
      <c r="J15" s="398"/>
      <c r="K15" s="356"/>
      <c r="L15" s="356"/>
      <c r="M15" s="399"/>
      <c r="N15" s="400"/>
      <c r="O15" s="401"/>
      <c r="P15" s="386"/>
      <c r="Q15" s="343"/>
      <c r="R15" s="385"/>
      <c r="S15" s="343"/>
      <c r="T15" s="385"/>
      <c r="U15" s="369"/>
      <c r="V15" s="25"/>
      <c r="W15" s="342"/>
      <c r="X15" s="387"/>
      <c r="Y15" s="387"/>
      <c r="Z15" s="387"/>
      <c r="AA15" s="387"/>
      <c r="AB15" s="387"/>
      <c r="AC15" s="387"/>
      <c r="AD15" s="387"/>
      <c r="AE15" s="387"/>
      <c r="AF15" s="355"/>
      <c r="AG15" s="361"/>
      <c r="AH15" s="361"/>
      <c r="AI15" s="393"/>
      <c r="AJ15" s="368"/>
      <c r="AK15" s="377"/>
      <c r="AL15" s="366"/>
      <c r="AM15" s="377"/>
      <c r="AN15" s="366"/>
      <c r="AO15" s="377"/>
      <c r="AP15" s="366"/>
      <c r="AQ15" s="346"/>
    </row>
    <row r="16" spans="1:43" ht="13.5" customHeight="1">
      <c r="A16" s="159">
        <v>7</v>
      </c>
      <c r="B16" s="354" t="s">
        <v>75</v>
      </c>
      <c r="C16" s="354"/>
      <c r="D16" s="354"/>
      <c r="E16" s="354"/>
      <c r="F16" s="354"/>
      <c r="G16" s="354"/>
      <c r="H16" s="354"/>
      <c r="I16" s="354"/>
      <c r="J16" s="26"/>
      <c r="K16" s="356">
        <v>0.5</v>
      </c>
      <c r="L16" s="356"/>
      <c r="M16" s="35">
        <v>7</v>
      </c>
      <c r="N16" s="26"/>
      <c r="O16" s="115">
        <v>0.5</v>
      </c>
      <c r="P16" s="36"/>
      <c r="Q16" s="120">
        <v>2</v>
      </c>
      <c r="R16" s="36"/>
      <c r="S16" s="120">
        <v>6</v>
      </c>
      <c r="T16" s="26"/>
      <c r="U16" s="124">
        <v>40</v>
      </c>
      <c r="V16" s="25"/>
      <c r="W16" s="159">
        <v>7</v>
      </c>
      <c r="X16" s="354" t="s">
        <v>75</v>
      </c>
      <c r="Y16" s="354"/>
      <c r="Z16" s="354"/>
      <c r="AA16" s="354"/>
      <c r="AB16" s="354"/>
      <c r="AC16" s="354"/>
      <c r="AD16" s="354"/>
      <c r="AE16" s="354"/>
      <c r="AF16" s="26"/>
      <c r="AG16" s="356">
        <v>1</v>
      </c>
      <c r="AH16" s="356"/>
      <c r="AI16" s="34">
        <v>7</v>
      </c>
      <c r="AJ16" s="26"/>
      <c r="AK16" s="120">
        <v>1</v>
      </c>
      <c r="AL16" s="26"/>
      <c r="AM16" s="120">
        <v>3</v>
      </c>
      <c r="AN16" s="26"/>
      <c r="AO16" s="120">
        <v>6</v>
      </c>
      <c r="AP16" s="26"/>
      <c r="AQ16" s="124">
        <v>40</v>
      </c>
    </row>
    <row r="17" spans="1:43" ht="13.5" customHeight="1" thickBot="1">
      <c r="A17" s="159">
        <v>8</v>
      </c>
      <c r="B17" s="374" t="s">
        <v>52</v>
      </c>
      <c r="C17" s="374"/>
      <c r="D17" s="374"/>
      <c r="E17" s="374"/>
      <c r="F17" s="374"/>
      <c r="G17" s="374"/>
      <c r="H17" s="374"/>
      <c r="I17" s="374"/>
      <c r="J17" s="37"/>
      <c r="K17" s="345">
        <v>0.5</v>
      </c>
      <c r="L17" s="345"/>
      <c r="M17" s="38">
        <v>4</v>
      </c>
      <c r="N17" s="37"/>
      <c r="O17" s="113">
        <v>0.5</v>
      </c>
      <c r="P17" s="40"/>
      <c r="Q17" s="119">
        <v>1</v>
      </c>
      <c r="R17" s="40"/>
      <c r="S17" s="119">
        <v>3</v>
      </c>
      <c r="T17" s="37"/>
      <c r="U17" s="125">
        <v>40</v>
      </c>
      <c r="V17" s="25"/>
      <c r="W17" s="159">
        <v>8</v>
      </c>
      <c r="X17" s="394" t="s">
        <v>53</v>
      </c>
      <c r="Y17" s="394"/>
      <c r="Z17" s="394"/>
      <c r="AA17" s="394"/>
      <c r="AB17" s="394"/>
      <c r="AC17" s="394"/>
      <c r="AD17" s="394"/>
      <c r="AE17" s="394"/>
      <c r="AF17" s="43"/>
      <c r="AG17" s="356">
        <v>0.5</v>
      </c>
      <c r="AH17" s="356"/>
      <c r="AI17" s="35">
        <v>5</v>
      </c>
      <c r="AJ17" s="44"/>
      <c r="AK17" s="120">
        <v>0.5</v>
      </c>
      <c r="AL17" s="45"/>
      <c r="AM17" s="120">
        <v>2</v>
      </c>
      <c r="AN17" s="45"/>
      <c r="AO17" s="120">
        <v>6</v>
      </c>
      <c r="AP17" s="45"/>
      <c r="AQ17" s="124">
        <v>40</v>
      </c>
    </row>
    <row r="18" spans="1:43" ht="6" customHeight="1" thickBot="1" thickTop="1">
      <c r="A18" s="161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25"/>
      <c r="W18" s="342">
        <v>9</v>
      </c>
      <c r="X18" s="388" t="s">
        <v>52</v>
      </c>
      <c r="Y18" s="388"/>
      <c r="Z18" s="388"/>
      <c r="AA18" s="388"/>
      <c r="AB18" s="388"/>
      <c r="AC18" s="388"/>
      <c r="AD18" s="388"/>
      <c r="AE18" s="388"/>
      <c r="AF18" s="389"/>
      <c r="AG18" s="390">
        <v>0.5</v>
      </c>
      <c r="AH18" s="390"/>
      <c r="AI18" s="407">
        <v>4</v>
      </c>
      <c r="AJ18" s="408"/>
      <c r="AK18" s="391">
        <v>0.5</v>
      </c>
      <c r="AL18" s="392"/>
      <c r="AM18" s="391">
        <v>1</v>
      </c>
      <c r="AN18" s="392"/>
      <c r="AO18" s="391">
        <v>3</v>
      </c>
      <c r="AP18" s="392"/>
      <c r="AQ18" s="402">
        <v>40</v>
      </c>
    </row>
    <row r="19" spans="1:43" ht="7.5" customHeight="1" thickBot="1" thickTop="1">
      <c r="A19" s="161"/>
      <c r="B19" s="373" t="s">
        <v>54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25"/>
      <c r="W19" s="342"/>
      <c r="X19" s="388"/>
      <c r="Y19" s="388"/>
      <c r="Z19" s="388"/>
      <c r="AA19" s="388"/>
      <c r="AB19" s="388"/>
      <c r="AC19" s="388"/>
      <c r="AD19" s="388"/>
      <c r="AE19" s="388"/>
      <c r="AF19" s="389"/>
      <c r="AG19" s="390"/>
      <c r="AH19" s="390"/>
      <c r="AI19" s="407"/>
      <c r="AJ19" s="408"/>
      <c r="AK19" s="391"/>
      <c r="AL19" s="392"/>
      <c r="AM19" s="391"/>
      <c r="AN19" s="392"/>
      <c r="AO19" s="391"/>
      <c r="AP19" s="392"/>
      <c r="AQ19" s="402"/>
    </row>
    <row r="20" spans="1:43" ht="6" customHeight="1" thickBot="1" thickTop="1">
      <c r="A20" s="161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25"/>
      <c r="W20" s="159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</row>
    <row r="21" spans="1:43" ht="6.75" customHeight="1" thickBot="1" thickTop="1">
      <c r="A21" s="342">
        <v>9</v>
      </c>
      <c r="B21" s="404" t="s">
        <v>55</v>
      </c>
      <c r="C21" s="404"/>
      <c r="D21" s="404"/>
      <c r="E21" s="404"/>
      <c r="F21" s="404"/>
      <c r="G21" s="404"/>
      <c r="H21" s="404"/>
      <c r="I21" s="404"/>
      <c r="J21" s="371"/>
      <c r="K21" s="351">
        <v>1</v>
      </c>
      <c r="L21" s="351"/>
      <c r="M21" s="405">
        <v>9</v>
      </c>
      <c r="N21" s="376"/>
      <c r="O21" s="406">
        <v>1</v>
      </c>
      <c r="P21" s="350"/>
      <c r="Q21" s="409">
        <v>3</v>
      </c>
      <c r="R21" s="350"/>
      <c r="S21" s="409">
        <v>6</v>
      </c>
      <c r="T21" s="350"/>
      <c r="U21" s="395">
        <v>40</v>
      </c>
      <c r="V21" s="25"/>
      <c r="W21" s="159"/>
      <c r="X21" s="396" t="s">
        <v>54</v>
      </c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</row>
    <row r="22" spans="1:43" ht="6.75" customHeight="1" thickBot="1" thickTop="1">
      <c r="A22" s="342"/>
      <c r="B22" s="404"/>
      <c r="C22" s="404"/>
      <c r="D22" s="404"/>
      <c r="E22" s="404"/>
      <c r="F22" s="404"/>
      <c r="G22" s="404"/>
      <c r="H22" s="404"/>
      <c r="I22" s="404"/>
      <c r="J22" s="371"/>
      <c r="K22" s="351"/>
      <c r="L22" s="351"/>
      <c r="M22" s="405"/>
      <c r="N22" s="376"/>
      <c r="O22" s="406"/>
      <c r="P22" s="350"/>
      <c r="Q22" s="409"/>
      <c r="R22" s="350"/>
      <c r="S22" s="409"/>
      <c r="T22" s="350"/>
      <c r="U22" s="395"/>
      <c r="V22" s="25"/>
      <c r="W22" s="159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</row>
    <row r="23" spans="1:43" ht="13.5" customHeight="1" thickTop="1">
      <c r="A23" s="342"/>
      <c r="B23" s="404"/>
      <c r="C23" s="404"/>
      <c r="D23" s="404"/>
      <c r="E23" s="404"/>
      <c r="F23" s="404"/>
      <c r="G23" s="404"/>
      <c r="H23" s="404"/>
      <c r="I23" s="404"/>
      <c r="J23" s="371"/>
      <c r="K23" s="351"/>
      <c r="L23" s="351"/>
      <c r="M23" s="405"/>
      <c r="N23" s="376"/>
      <c r="O23" s="406"/>
      <c r="P23" s="350"/>
      <c r="Q23" s="409"/>
      <c r="R23" s="350"/>
      <c r="S23" s="409"/>
      <c r="T23" s="350"/>
      <c r="U23" s="395"/>
      <c r="V23" s="25"/>
      <c r="W23" s="159">
        <v>10</v>
      </c>
      <c r="X23" s="370" t="s">
        <v>56</v>
      </c>
      <c r="Y23" s="370"/>
      <c r="Z23" s="370"/>
      <c r="AA23" s="370"/>
      <c r="AB23" s="370"/>
      <c r="AC23" s="370"/>
      <c r="AD23" s="370"/>
      <c r="AE23" s="370"/>
      <c r="AF23" s="26"/>
      <c r="AG23" s="361">
        <v>0.5</v>
      </c>
      <c r="AH23" s="361"/>
      <c r="AI23" s="42">
        <v>5</v>
      </c>
      <c r="AJ23" s="26"/>
      <c r="AK23" s="114">
        <v>0.5</v>
      </c>
      <c r="AL23" s="26"/>
      <c r="AM23" s="114">
        <v>1</v>
      </c>
      <c r="AN23" s="26"/>
      <c r="AO23" s="114">
        <v>3</v>
      </c>
      <c r="AP23" s="26"/>
      <c r="AQ23" s="126">
        <v>40</v>
      </c>
    </row>
    <row r="24" spans="1:43" ht="13.5" customHeight="1" thickBot="1">
      <c r="A24" s="342">
        <v>10</v>
      </c>
      <c r="B24" s="354" t="s">
        <v>57</v>
      </c>
      <c r="C24" s="354"/>
      <c r="D24" s="354"/>
      <c r="E24" s="354"/>
      <c r="F24" s="354"/>
      <c r="G24" s="354"/>
      <c r="H24" s="354"/>
      <c r="I24" s="354"/>
      <c r="J24" s="398"/>
      <c r="K24" s="356">
        <v>0.5</v>
      </c>
      <c r="L24" s="356"/>
      <c r="M24" s="399">
        <v>4</v>
      </c>
      <c r="N24" s="400"/>
      <c r="O24" s="401">
        <v>0.5</v>
      </c>
      <c r="P24" s="386"/>
      <c r="Q24" s="343">
        <v>1</v>
      </c>
      <c r="R24" s="385"/>
      <c r="S24" s="343">
        <v>3</v>
      </c>
      <c r="T24" s="385"/>
      <c r="U24" s="369">
        <v>40</v>
      </c>
      <c r="V24" s="25"/>
      <c r="W24" s="159">
        <v>11</v>
      </c>
      <c r="X24" s="411" t="s">
        <v>58</v>
      </c>
      <c r="Y24" s="411"/>
      <c r="Z24" s="411"/>
      <c r="AA24" s="411"/>
      <c r="AB24" s="411"/>
      <c r="AC24" s="411"/>
      <c r="AD24" s="411"/>
      <c r="AE24" s="411"/>
      <c r="AF24" s="37"/>
      <c r="AG24" s="345">
        <v>0.5</v>
      </c>
      <c r="AH24" s="345"/>
      <c r="AI24" s="41">
        <v>6</v>
      </c>
      <c r="AJ24" s="37"/>
      <c r="AK24" s="119">
        <v>0.5</v>
      </c>
      <c r="AL24" s="37"/>
      <c r="AM24" s="119">
        <v>1</v>
      </c>
      <c r="AN24" s="37"/>
      <c r="AO24" s="119">
        <v>3</v>
      </c>
      <c r="AP24" s="37"/>
      <c r="AQ24" s="125">
        <v>40</v>
      </c>
    </row>
    <row r="25" spans="1:43" ht="13.5" customHeight="1" thickBot="1" thickTop="1">
      <c r="A25" s="342"/>
      <c r="B25" s="354"/>
      <c r="C25" s="354"/>
      <c r="D25" s="354"/>
      <c r="E25" s="354"/>
      <c r="F25" s="354"/>
      <c r="G25" s="354"/>
      <c r="H25" s="354"/>
      <c r="I25" s="354"/>
      <c r="J25" s="398"/>
      <c r="K25" s="356"/>
      <c r="L25" s="356"/>
      <c r="M25" s="399"/>
      <c r="N25" s="400"/>
      <c r="O25" s="401"/>
      <c r="P25" s="386"/>
      <c r="Q25" s="343"/>
      <c r="R25" s="385"/>
      <c r="S25" s="343"/>
      <c r="T25" s="385"/>
      <c r="U25" s="369"/>
      <c r="V25" s="25"/>
      <c r="W25" s="161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</row>
    <row r="26" spans="1:43" ht="13.5" customHeight="1" thickBot="1" thickTop="1">
      <c r="A26" s="159">
        <v>11</v>
      </c>
      <c r="B26" s="412" t="s">
        <v>59</v>
      </c>
      <c r="C26" s="412"/>
      <c r="D26" s="412"/>
      <c r="E26" s="412"/>
      <c r="F26" s="412"/>
      <c r="G26" s="412"/>
      <c r="H26" s="412"/>
      <c r="I26" s="412"/>
      <c r="J26" s="46"/>
      <c r="K26" s="410">
        <v>0.5</v>
      </c>
      <c r="L26" s="410"/>
      <c r="M26" s="47">
        <v>4</v>
      </c>
      <c r="N26" s="46"/>
      <c r="O26" s="116">
        <v>0.5</v>
      </c>
      <c r="P26" s="33"/>
      <c r="Q26" s="121">
        <v>1</v>
      </c>
      <c r="R26" s="33"/>
      <c r="S26" s="121">
        <v>3</v>
      </c>
      <c r="T26" s="46"/>
      <c r="U26" s="127">
        <v>10</v>
      </c>
      <c r="V26" s="25"/>
      <c r="W26" s="161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</row>
    <row r="27" spans="1:43" ht="6" customHeight="1">
      <c r="A27" s="161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25"/>
      <c r="W27" s="161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</row>
    <row r="28" spans="1:43" ht="13.5" thickBot="1">
      <c r="A28" s="161"/>
      <c r="B28" s="436" t="s">
        <v>60</v>
      </c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25"/>
      <c r="W28" s="161"/>
      <c r="X28" s="436" t="s">
        <v>60</v>
      </c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</row>
    <row r="29" spans="1:43" ht="13.5" customHeight="1" thickTop="1">
      <c r="A29" s="159">
        <v>12</v>
      </c>
      <c r="B29" s="437" t="s">
        <v>74</v>
      </c>
      <c r="C29" s="437"/>
      <c r="D29" s="437"/>
      <c r="E29" s="437"/>
      <c r="F29" s="437"/>
      <c r="G29" s="437"/>
      <c r="H29" s="437"/>
      <c r="I29" s="437"/>
      <c r="J29" s="107"/>
      <c r="K29" s="438">
        <v>0.5</v>
      </c>
      <c r="L29" s="438"/>
      <c r="M29" s="108">
        <v>7</v>
      </c>
      <c r="N29" s="109"/>
      <c r="O29" s="117">
        <v>1</v>
      </c>
      <c r="P29" s="110"/>
      <c r="Q29" s="122">
        <v>3</v>
      </c>
      <c r="R29" s="110"/>
      <c r="S29" s="122">
        <v>6</v>
      </c>
      <c r="T29" s="109"/>
      <c r="U29" s="128">
        <v>40</v>
      </c>
      <c r="V29" s="25"/>
      <c r="W29" s="159">
        <v>12</v>
      </c>
      <c r="X29" s="437" t="s">
        <v>74</v>
      </c>
      <c r="Y29" s="437"/>
      <c r="Z29" s="437"/>
      <c r="AA29" s="437"/>
      <c r="AB29" s="437"/>
      <c r="AC29" s="437"/>
      <c r="AD29" s="437"/>
      <c r="AE29" s="437"/>
      <c r="AF29" s="26"/>
      <c r="AG29" s="361">
        <v>0.5</v>
      </c>
      <c r="AH29" s="361"/>
      <c r="AI29" s="42">
        <v>7</v>
      </c>
      <c r="AJ29" s="26"/>
      <c r="AK29" s="114">
        <v>1</v>
      </c>
      <c r="AL29" s="26"/>
      <c r="AM29" s="114">
        <v>3</v>
      </c>
      <c r="AN29" s="26"/>
      <c r="AO29" s="114">
        <v>6</v>
      </c>
      <c r="AP29" s="26"/>
      <c r="AQ29" s="123">
        <v>40</v>
      </c>
    </row>
    <row r="30" spans="1:43" ht="13.5" customHeight="1">
      <c r="A30" s="159">
        <v>13</v>
      </c>
      <c r="B30" s="426" t="s">
        <v>61</v>
      </c>
      <c r="C30" s="426"/>
      <c r="D30" s="426"/>
      <c r="E30" s="426"/>
      <c r="F30" s="426"/>
      <c r="G30" s="426"/>
      <c r="H30" s="426"/>
      <c r="I30" s="426"/>
      <c r="J30" s="26"/>
      <c r="K30" s="406">
        <v>0.2</v>
      </c>
      <c r="L30" s="427"/>
      <c r="M30" s="31">
        <v>5</v>
      </c>
      <c r="N30" s="26"/>
      <c r="O30" s="111">
        <v>0.5</v>
      </c>
      <c r="P30" s="32"/>
      <c r="Q30" s="118">
        <v>1</v>
      </c>
      <c r="R30" s="33"/>
      <c r="S30" s="118">
        <v>2</v>
      </c>
      <c r="T30" s="26"/>
      <c r="U30" s="126">
        <v>10</v>
      </c>
      <c r="V30" s="25"/>
      <c r="W30" s="159">
        <v>13</v>
      </c>
      <c r="X30" s="426" t="s">
        <v>61</v>
      </c>
      <c r="Y30" s="426"/>
      <c r="Z30" s="426"/>
      <c r="AA30" s="426"/>
      <c r="AB30" s="426"/>
      <c r="AC30" s="426"/>
      <c r="AD30" s="426"/>
      <c r="AE30" s="426"/>
      <c r="AF30" s="26"/>
      <c r="AG30" s="401">
        <v>0.2</v>
      </c>
      <c r="AH30" s="428"/>
      <c r="AI30" s="30">
        <v>5</v>
      </c>
      <c r="AJ30" s="26"/>
      <c r="AK30" s="118">
        <v>0.5</v>
      </c>
      <c r="AL30" s="26"/>
      <c r="AM30" s="118">
        <v>1</v>
      </c>
      <c r="AN30" s="26"/>
      <c r="AO30" s="118">
        <v>2</v>
      </c>
      <c r="AP30" s="26"/>
      <c r="AQ30" s="126">
        <v>10</v>
      </c>
    </row>
    <row r="31" spans="1:43" ht="13.5" customHeight="1">
      <c r="A31" s="159">
        <v>14</v>
      </c>
      <c r="B31" s="354" t="s">
        <v>62</v>
      </c>
      <c r="C31" s="354"/>
      <c r="D31" s="354"/>
      <c r="E31" s="354"/>
      <c r="F31" s="354"/>
      <c r="G31" s="354"/>
      <c r="H31" s="354"/>
      <c r="I31" s="354"/>
      <c r="J31" s="26"/>
      <c r="K31" s="356">
        <v>0.5</v>
      </c>
      <c r="L31" s="356"/>
      <c r="M31" s="35">
        <v>5</v>
      </c>
      <c r="N31" s="26"/>
      <c r="O31" s="115">
        <v>0.5</v>
      </c>
      <c r="P31" s="36"/>
      <c r="Q31" s="120">
        <v>1</v>
      </c>
      <c r="R31" s="36"/>
      <c r="S31" s="120">
        <v>3</v>
      </c>
      <c r="T31" s="26"/>
      <c r="U31" s="124">
        <v>10</v>
      </c>
      <c r="V31" s="25"/>
      <c r="W31" s="159">
        <v>14</v>
      </c>
      <c r="X31" s="354" t="s">
        <v>62</v>
      </c>
      <c r="Y31" s="354"/>
      <c r="Z31" s="354"/>
      <c r="AA31" s="354"/>
      <c r="AB31" s="354"/>
      <c r="AC31" s="354"/>
      <c r="AD31" s="354"/>
      <c r="AE31" s="354"/>
      <c r="AF31" s="26"/>
      <c r="AG31" s="356">
        <v>0.5</v>
      </c>
      <c r="AH31" s="356"/>
      <c r="AI31" s="34">
        <v>5</v>
      </c>
      <c r="AJ31" s="26"/>
      <c r="AK31" s="120">
        <v>0.5</v>
      </c>
      <c r="AL31" s="26"/>
      <c r="AM31" s="120">
        <v>1</v>
      </c>
      <c r="AN31" s="26"/>
      <c r="AO31" s="120">
        <v>3</v>
      </c>
      <c r="AP31" s="26"/>
      <c r="AQ31" s="124">
        <v>10</v>
      </c>
    </row>
    <row r="32" spans="1:43" ht="27" customHeight="1">
      <c r="A32" s="159">
        <v>15</v>
      </c>
      <c r="B32" s="354" t="s">
        <v>63</v>
      </c>
      <c r="C32" s="354"/>
      <c r="D32" s="354"/>
      <c r="E32" s="354"/>
      <c r="F32" s="354"/>
      <c r="G32" s="354"/>
      <c r="H32" s="354"/>
      <c r="I32" s="354"/>
      <c r="J32" s="26"/>
      <c r="K32" s="356">
        <v>1</v>
      </c>
      <c r="L32" s="356"/>
      <c r="M32" s="35">
        <v>7</v>
      </c>
      <c r="N32" s="26"/>
      <c r="O32" s="115">
        <v>1</v>
      </c>
      <c r="P32" s="36"/>
      <c r="Q32" s="120">
        <v>2</v>
      </c>
      <c r="R32" s="36"/>
      <c r="S32" s="120">
        <v>5</v>
      </c>
      <c r="T32" s="26"/>
      <c r="U32" s="124">
        <v>40</v>
      </c>
      <c r="V32" s="25"/>
      <c r="W32" s="159">
        <v>15</v>
      </c>
      <c r="X32" s="354" t="s">
        <v>63</v>
      </c>
      <c r="Y32" s="354"/>
      <c r="Z32" s="354"/>
      <c r="AA32" s="354"/>
      <c r="AB32" s="354"/>
      <c r="AC32" s="354"/>
      <c r="AD32" s="354"/>
      <c r="AE32" s="354"/>
      <c r="AF32" s="26"/>
      <c r="AG32" s="356">
        <v>1</v>
      </c>
      <c r="AH32" s="356"/>
      <c r="AI32" s="34">
        <v>7</v>
      </c>
      <c r="AJ32" s="26"/>
      <c r="AK32" s="120">
        <v>1</v>
      </c>
      <c r="AL32" s="26"/>
      <c r="AM32" s="120">
        <v>2</v>
      </c>
      <c r="AN32" s="26"/>
      <c r="AO32" s="120">
        <v>5</v>
      </c>
      <c r="AP32" s="26"/>
      <c r="AQ32" s="124">
        <v>40</v>
      </c>
    </row>
    <row r="33" spans="1:44" ht="27" customHeight="1">
      <c r="A33" s="159">
        <v>16</v>
      </c>
      <c r="B33" s="411" t="s">
        <v>64</v>
      </c>
      <c r="C33" s="411"/>
      <c r="D33" s="411"/>
      <c r="E33" s="411"/>
      <c r="F33" s="411"/>
      <c r="G33" s="411"/>
      <c r="H33" s="411"/>
      <c r="I33" s="411"/>
      <c r="J33" s="37"/>
      <c r="K33" s="345">
        <v>1</v>
      </c>
      <c r="L33" s="345"/>
      <c r="M33" s="38">
        <v>7</v>
      </c>
      <c r="N33" s="37"/>
      <c r="O33" s="113">
        <v>0.5</v>
      </c>
      <c r="P33" s="40"/>
      <c r="Q33" s="119">
        <v>2</v>
      </c>
      <c r="R33" s="40"/>
      <c r="S33" s="119">
        <v>4</v>
      </c>
      <c r="T33" s="37"/>
      <c r="U33" s="125">
        <v>10</v>
      </c>
      <c r="V33" s="25"/>
      <c r="W33" s="159">
        <v>16</v>
      </c>
      <c r="X33" s="411" t="s">
        <v>64</v>
      </c>
      <c r="Y33" s="411"/>
      <c r="Z33" s="411"/>
      <c r="AA33" s="411"/>
      <c r="AB33" s="411"/>
      <c r="AC33" s="411"/>
      <c r="AD33" s="411"/>
      <c r="AE33" s="411"/>
      <c r="AF33" s="37"/>
      <c r="AG33" s="345">
        <v>1</v>
      </c>
      <c r="AH33" s="345"/>
      <c r="AI33" s="41">
        <v>7</v>
      </c>
      <c r="AJ33" s="37"/>
      <c r="AK33" s="119">
        <v>0.5</v>
      </c>
      <c r="AL33" s="37"/>
      <c r="AM33" s="119">
        <v>2</v>
      </c>
      <c r="AN33" s="37"/>
      <c r="AO33" s="119">
        <v>4</v>
      </c>
      <c r="AP33" s="37"/>
      <c r="AQ33" s="125">
        <v>40</v>
      </c>
      <c r="AR33" s="14"/>
    </row>
    <row r="34" spans="2:44" ht="6" customHeight="1"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8"/>
      <c r="W34" s="48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14"/>
    </row>
    <row r="35" spans="2:43" ht="1.5" customHeight="1">
      <c r="B35" s="49"/>
      <c r="C35" s="50"/>
      <c r="D35" s="50"/>
      <c r="E35" s="50"/>
      <c r="F35" s="51"/>
      <c r="G35" s="52"/>
      <c r="H35" s="53"/>
      <c r="I35" s="50"/>
      <c r="J35" s="54"/>
      <c r="K35" s="54"/>
      <c r="L35" s="54"/>
      <c r="M35" s="48"/>
      <c r="N35" s="54"/>
      <c r="O35" s="54"/>
      <c r="P35" s="54"/>
      <c r="Q35" s="54"/>
      <c r="R35" s="54"/>
      <c r="S35" s="54"/>
      <c r="T35" s="54"/>
      <c r="U35" s="55"/>
      <c r="V35" s="50"/>
      <c r="W35" s="50"/>
      <c r="X35" s="56"/>
      <c r="Y35" s="57"/>
      <c r="Z35" s="57"/>
      <c r="AA35" s="57"/>
      <c r="AB35" s="58"/>
      <c r="AC35" s="59"/>
      <c r="AD35" s="60"/>
      <c r="AE35" s="57"/>
      <c r="AF35" s="61"/>
      <c r="AG35" s="62"/>
      <c r="AH35" s="62"/>
      <c r="AI35" s="57"/>
      <c r="AJ35" s="61"/>
      <c r="AK35" s="62"/>
      <c r="AL35" s="61"/>
      <c r="AM35" s="62"/>
      <c r="AN35" s="61"/>
      <c r="AO35" s="62"/>
      <c r="AP35" s="61"/>
      <c r="AQ35" s="63"/>
    </row>
    <row r="36" spans="2:44" ht="30" customHeight="1">
      <c r="B36" s="64" t="s">
        <v>65</v>
      </c>
      <c r="C36" s="65"/>
      <c r="D36" s="65"/>
      <c r="E36" s="66"/>
      <c r="F36" s="67"/>
      <c r="G36" s="68">
        <f>IF(SUM(3!L5:L6)&gt;0,M36+J36-O36-Q36-S36-U36,"")</f>
      </c>
      <c r="H36" s="69"/>
      <c r="I36" s="70" t="s">
        <v>66</v>
      </c>
      <c r="J36" s="420">
        <f>SUMIF(J4:J7,"X",K4:L7)+SUMIF(J11:J17,"X",K11:L17)+SUMIF(J21:J26,"X",K21:L26)+SUMIF(J29:J33,"X",K29:L33)</f>
        <v>0</v>
      </c>
      <c r="K36" s="420"/>
      <c r="L36" s="71" t="s">
        <v>67</v>
      </c>
      <c r="M36" s="72">
        <f>SUM(M4:M7)+SUM(M11:M17)+SUM(M21:M26)+SUM(M29:M33)</f>
        <v>95</v>
      </c>
      <c r="N36" s="73" t="s">
        <v>6</v>
      </c>
      <c r="O36" s="74">
        <f>SUMIF(N4:N7,"X",O4:O7)+SUMIF(N11:N17,"X",O11:O17)+SUMIF(N21:N26,"X",O21:O26)+SUMIF(N29:N33,"X",O29:O33)</f>
        <v>0</v>
      </c>
      <c r="P36" s="75" t="s">
        <v>6</v>
      </c>
      <c r="Q36" s="74">
        <f>SUMIF(P4:P7,"X",Q4:Q7)+SUMIF(P11:P17,"X",Q11:Q17)+SUMIF(P21:P26,"X",Q21:Q26)+SUMIF(P29:P33,"X",Q29:Q33)</f>
        <v>0</v>
      </c>
      <c r="R36" s="75" t="s">
        <v>6</v>
      </c>
      <c r="S36" s="74">
        <f>SUMIF(R4:R7,"X",S4:S7)+SUMIF(R11:R17,"X",S11:S17)+SUMIF(R21:R26,"X",S21:S26)+SUMIF(R29:R33,"X",S29:S33)</f>
        <v>0</v>
      </c>
      <c r="T36" s="75" t="s">
        <v>6</v>
      </c>
      <c r="U36" s="74">
        <f>SUMIF(T4:T7,"X",U4:U7)+SUMIF(T11:T17,"X",U11:U17)+SUMIF(T21:T26,"X",U21:U26)+SUMIF(T29:T33,"X",U29:U33)</f>
        <v>0</v>
      </c>
      <c r="V36" s="48"/>
      <c r="W36" s="48"/>
      <c r="X36" s="76" t="s">
        <v>65</v>
      </c>
      <c r="Y36" s="77"/>
      <c r="Z36" s="77"/>
      <c r="AA36" s="78"/>
      <c r="AB36" s="67"/>
      <c r="AC36" s="79">
        <f>IF(SUM(3!L5:L6)&gt;0,AI36+AF36-AK36-AM36-AO36-AQ36,"")</f>
      </c>
      <c r="AD36" s="80"/>
      <c r="AE36" s="81" t="s">
        <v>66</v>
      </c>
      <c r="AF36" s="421">
        <f>SUMIF(AF4:AF11,"X",AG4:AH11)+SUMIF(AF14:AF19,"X",AG14:AH19)+SUMIF(AF23:AF24,"X",AG23:AH24)+SUMIF(AF29:AF33,"X",AG29:AH33)</f>
        <v>0</v>
      </c>
      <c r="AG36" s="421"/>
      <c r="AH36" s="82" t="s">
        <v>67</v>
      </c>
      <c r="AI36" s="83">
        <f>SUM(AI4:AI11)+SUM(AI14:AI20)+SUM(AI23:AI24)+SUM(AI29:AI33)</f>
        <v>95</v>
      </c>
      <c r="AJ36" s="84" t="s">
        <v>6</v>
      </c>
      <c r="AK36" s="85">
        <f>SUMIF(AJ4:AJ11,"X",AK4:AK11)+SUMIF(AJ14:AJ19,"X",AK14:AK19)+SUMIF(AJ23:AJ24,"X",AK23:AK24)+SUMIF(AJ29:AJ33,"X",AK29:AK33)</f>
        <v>0</v>
      </c>
      <c r="AL36" s="86" t="s">
        <v>6</v>
      </c>
      <c r="AM36" s="85">
        <f>SUMIF(AL4:AL11,"X",AM4:AM11)+SUMIF(AL14:AL19,"X",AM14:AM19)+SUMIF(AL23:AL24,"X",AM23:AM24)+SUMIF(AL29:AL33,"X",AM29:AM33)</f>
        <v>0</v>
      </c>
      <c r="AN36" s="87" t="s">
        <v>6</v>
      </c>
      <c r="AO36" s="85">
        <f>SUMIF(AN4:AN11,"X",AO4:AO11)+SUMIF(AN14:AN19,"X",AO14:AO19)+SUMIF(AN23:AN24,"X",AO23:AO24)+SUMIF(AN29:AN33,"X",AO29:AO33)</f>
        <v>0</v>
      </c>
      <c r="AP36" s="87" t="s">
        <v>6</v>
      </c>
      <c r="AQ36" s="85">
        <f>SUMIF(AP4:AP11,"X",AQ4:AQ11)+SUMIF(AP14:AP19,"X",AQ14:AQ19)+SUMIF(AP23:AP24,"X",AQ23:AQ24)+SUMIF(AP29:AP33,"X",AQ29:AQ33)</f>
        <v>0</v>
      </c>
      <c r="AR36" s="14"/>
    </row>
    <row r="37" spans="2:43" ht="1.5" customHeight="1">
      <c r="B37" s="88"/>
      <c r="C37" s="14"/>
      <c r="D37" s="14"/>
      <c r="E37" s="14"/>
      <c r="F37" s="89"/>
      <c r="G37" s="90"/>
      <c r="H37" s="91"/>
      <c r="I37" s="6"/>
      <c r="J37" s="92"/>
      <c r="K37" s="93"/>
      <c r="L37" s="94"/>
      <c r="M37" s="95"/>
      <c r="N37" s="14"/>
      <c r="O37" s="14"/>
      <c r="P37" s="14"/>
      <c r="Q37" s="14"/>
      <c r="R37" s="14"/>
      <c r="S37" s="14"/>
      <c r="T37" s="14"/>
      <c r="U37" s="96"/>
      <c r="X37" s="88"/>
      <c r="Y37" s="14"/>
      <c r="Z37" s="14"/>
      <c r="AA37" s="14"/>
      <c r="AB37" s="89"/>
      <c r="AC37" s="90"/>
      <c r="AD37" s="91"/>
      <c r="AE37" s="6"/>
      <c r="AF37" s="97"/>
      <c r="AG37" s="93"/>
      <c r="AH37" s="94"/>
      <c r="AI37" s="98"/>
      <c r="AJ37" s="99"/>
      <c r="AK37" s="14"/>
      <c r="AL37" s="99"/>
      <c r="AM37" s="14"/>
      <c r="AN37" s="99"/>
      <c r="AO37" s="14"/>
      <c r="AP37" s="99"/>
      <c r="AQ37" s="96"/>
    </row>
    <row r="38" spans="5:43" ht="12.75">
      <c r="E38" s="14"/>
      <c r="F38" s="14"/>
      <c r="G38" s="6"/>
      <c r="H38" s="14"/>
      <c r="I38" s="14"/>
      <c r="J38" s="434" t="s">
        <v>68</v>
      </c>
      <c r="K38" s="434"/>
      <c r="L38" s="434"/>
      <c r="M38" s="100"/>
      <c r="N38" s="435" t="s">
        <v>69</v>
      </c>
      <c r="O38" s="435"/>
      <c r="P38" s="435"/>
      <c r="Q38" s="435"/>
      <c r="R38" s="435"/>
      <c r="S38" s="435"/>
      <c r="T38" s="435"/>
      <c r="U38" s="435"/>
      <c r="AA38" s="14"/>
      <c r="AB38" s="14"/>
      <c r="AC38" s="6"/>
      <c r="AD38" s="14"/>
      <c r="AE38" s="14"/>
      <c r="AF38" s="434" t="s">
        <v>68</v>
      </c>
      <c r="AG38" s="434"/>
      <c r="AH38" s="434"/>
      <c r="AI38" s="14"/>
      <c r="AJ38" s="435" t="s">
        <v>69</v>
      </c>
      <c r="AK38" s="435"/>
      <c r="AL38" s="435"/>
      <c r="AM38" s="435"/>
      <c r="AN38" s="435"/>
      <c r="AO38" s="435"/>
      <c r="AP38" s="435"/>
      <c r="AQ38" s="435"/>
    </row>
    <row r="39" spans="2:43" ht="8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X39" s="4"/>
      <c r="Y39" s="4"/>
      <c r="Z39" s="4"/>
      <c r="AA39" s="4"/>
      <c r="AB39" s="4"/>
      <c r="AC39" s="4"/>
      <c r="AD39" s="4"/>
      <c r="AE39" s="4"/>
      <c r="AF39" s="101"/>
      <c r="AG39" s="4"/>
      <c r="AH39" s="4"/>
      <c r="AI39" s="4"/>
      <c r="AJ39" s="101"/>
      <c r="AK39" s="4"/>
      <c r="AL39" s="101"/>
      <c r="AM39" s="4"/>
      <c r="AN39" s="101"/>
      <c r="AO39" s="4"/>
      <c r="AP39" s="101"/>
      <c r="AQ39" s="4"/>
    </row>
    <row r="40" spans="2:43" ht="13.5" thickTop="1">
      <c r="B40" s="422" t="s">
        <v>79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U40" s="102"/>
      <c r="X40" s="422" t="s">
        <v>79</v>
      </c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Q40" s="102"/>
    </row>
    <row r="41" spans="2:43" ht="77.25" customHeight="1" thickBot="1"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1"/>
      <c r="V41" s="432" t="s">
        <v>243</v>
      </c>
      <c r="W41" s="433"/>
      <c r="X41" s="429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1"/>
    </row>
    <row r="42" spans="2:43" ht="21.75" customHeight="1" thickTop="1">
      <c r="B42" s="103"/>
      <c r="C42" s="415" t="s">
        <v>212</v>
      </c>
      <c r="D42" s="415"/>
      <c r="E42" s="415"/>
      <c r="F42" s="415"/>
      <c r="G42" s="415"/>
      <c r="H42" s="415"/>
      <c r="I42" s="415"/>
      <c r="J42" s="415"/>
      <c r="K42" s="415"/>
      <c r="L42" s="416">
        <f>IF(SUM(3!L5:L6)&gt;0,G36,"")</f>
      </c>
      <c r="M42" s="416"/>
      <c r="N42" s="416"/>
      <c r="O42" s="416"/>
      <c r="P42" s="416"/>
      <c r="Q42" s="417" t="s">
        <v>70</v>
      </c>
      <c r="R42" s="417"/>
      <c r="S42" s="417"/>
      <c r="T42" s="104"/>
      <c r="U42" s="105"/>
      <c r="V42" s="14"/>
      <c r="W42" s="14"/>
      <c r="X42" s="103"/>
      <c r="Y42" s="415" t="s">
        <v>212</v>
      </c>
      <c r="Z42" s="415"/>
      <c r="AA42" s="415"/>
      <c r="AB42" s="415"/>
      <c r="AC42" s="415"/>
      <c r="AD42" s="415"/>
      <c r="AE42" s="415"/>
      <c r="AF42" s="415"/>
      <c r="AG42" s="415"/>
      <c r="AH42" s="416">
        <f>IF(SUM(3!L5:L6)&gt;0,AC36,"")</f>
      </c>
      <c r="AI42" s="416"/>
      <c r="AJ42" s="416"/>
      <c r="AK42" s="416"/>
      <c r="AL42" s="416"/>
      <c r="AM42" s="417" t="s">
        <v>70</v>
      </c>
      <c r="AN42" s="417"/>
      <c r="AO42" s="417"/>
      <c r="AP42" s="104"/>
      <c r="AQ42" s="105"/>
    </row>
    <row r="43" ht="6" customHeight="1"/>
    <row r="44" spans="2:42" ht="15.75" customHeight="1">
      <c r="B44" s="413" t="s">
        <v>71</v>
      </c>
      <c r="C44" s="413"/>
      <c r="D44" s="413"/>
      <c r="E44" s="413"/>
      <c r="F44" s="413"/>
      <c r="G44" s="413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X44" s="413" t="s">
        <v>72</v>
      </c>
      <c r="Y44" s="413"/>
      <c r="Z44" s="413"/>
      <c r="AA44" s="413"/>
      <c r="AB44" s="413"/>
      <c r="AC44" s="413"/>
      <c r="AD44" s="9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</row>
    <row r="45" ht="15.75" customHeight="1"/>
    <row r="46" ht="15.75" customHeight="1"/>
    <row r="47" ht="15.75" customHeight="1"/>
    <row r="48" ht="15.75" customHeight="1"/>
    <row r="49" ht="15.75" customHeight="1"/>
    <row r="50" ht="12.75">
      <c r="X50" s="14"/>
    </row>
  </sheetData>
  <sheetProtection password="862D" sheet="1" objects="1" scenarios="1" selectLockedCells="1"/>
  <mergeCells count="213">
    <mergeCell ref="B28:U28"/>
    <mergeCell ref="X28:AQ28"/>
    <mergeCell ref="B29:I29"/>
    <mergeCell ref="K29:L29"/>
    <mergeCell ref="X29:AE29"/>
    <mergeCell ref="N38:U38"/>
    <mergeCell ref="AF38:AH38"/>
    <mergeCell ref="B31:I31"/>
    <mergeCell ref="K31:L31"/>
    <mergeCell ref="X31:AE31"/>
    <mergeCell ref="AG31:AH31"/>
    <mergeCell ref="B32:I32"/>
    <mergeCell ref="K32:L32"/>
    <mergeCell ref="X32:AE32"/>
    <mergeCell ref="AG32:AH32"/>
    <mergeCell ref="X41:AQ41"/>
    <mergeCell ref="V41:W41"/>
    <mergeCell ref="J38:L38"/>
    <mergeCell ref="AJ38:AQ38"/>
    <mergeCell ref="B41:U41"/>
    <mergeCell ref="V2:W2"/>
    <mergeCell ref="B30:I30"/>
    <mergeCell ref="X30:AE30"/>
    <mergeCell ref="K30:L30"/>
    <mergeCell ref="AG30:AH30"/>
    <mergeCell ref="B33:I33"/>
    <mergeCell ref="K33:L33"/>
    <mergeCell ref="X33:AE33"/>
    <mergeCell ref="AG33:AH33"/>
    <mergeCell ref="AG29:AH29"/>
    <mergeCell ref="B34:U34"/>
    <mergeCell ref="X34:AQ34"/>
    <mergeCell ref="J36:K36"/>
    <mergeCell ref="AF36:AG36"/>
    <mergeCell ref="B40:P40"/>
    <mergeCell ref="X40:AL40"/>
    <mergeCell ref="B44:G44"/>
    <mergeCell ref="I44:T44"/>
    <mergeCell ref="X44:AC44"/>
    <mergeCell ref="AE44:AP44"/>
    <mergeCell ref="C42:K42"/>
    <mergeCell ref="L42:P42"/>
    <mergeCell ref="Q42:S42"/>
    <mergeCell ref="Y42:AG42"/>
    <mergeCell ref="AH42:AL42"/>
    <mergeCell ref="AM42:AO42"/>
    <mergeCell ref="X24:AE24"/>
    <mergeCell ref="AG24:AH24"/>
    <mergeCell ref="X25:AQ27"/>
    <mergeCell ref="B24:I25"/>
    <mergeCell ref="J24:J25"/>
    <mergeCell ref="K24:L25"/>
    <mergeCell ref="M24:M25"/>
    <mergeCell ref="N24:N25"/>
    <mergeCell ref="O24:O25"/>
    <mergeCell ref="B26:I26"/>
    <mergeCell ref="K26:L26"/>
    <mergeCell ref="B27:U27"/>
    <mergeCell ref="R24:R25"/>
    <mergeCell ref="S24:S25"/>
    <mergeCell ref="T24:T25"/>
    <mergeCell ref="P24:P25"/>
    <mergeCell ref="Q24:Q25"/>
    <mergeCell ref="U24:U25"/>
    <mergeCell ref="M21:M23"/>
    <mergeCell ref="N21:N23"/>
    <mergeCell ref="O21:O23"/>
    <mergeCell ref="P21:P23"/>
    <mergeCell ref="AI18:AI19"/>
    <mergeCell ref="AJ18:AJ19"/>
    <mergeCell ref="Q21:Q23"/>
    <mergeCell ref="R21:R23"/>
    <mergeCell ref="S21:S23"/>
    <mergeCell ref="T21:T23"/>
    <mergeCell ref="AQ18:AQ19"/>
    <mergeCell ref="B19:U20"/>
    <mergeCell ref="X20:AQ20"/>
    <mergeCell ref="B21:I23"/>
    <mergeCell ref="J21:J23"/>
    <mergeCell ref="K21:L23"/>
    <mergeCell ref="AM18:AM19"/>
    <mergeCell ref="AN18:AN19"/>
    <mergeCell ref="AO18:AO19"/>
    <mergeCell ref="AP18:AP19"/>
    <mergeCell ref="U21:U23"/>
    <mergeCell ref="X21:AQ22"/>
    <mergeCell ref="X23:AE23"/>
    <mergeCell ref="AG23:AH23"/>
    <mergeCell ref="B14:I15"/>
    <mergeCell ref="J14:J15"/>
    <mergeCell ref="K14:L15"/>
    <mergeCell ref="M14:M15"/>
    <mergeCell ref="N14:N15"/>
    <mergeCell ref="O14:O15"/>
    <mergeCell ref="AI14:AI15"/>
    <mergeCell ref="B17:I17"/>
    <mergeCell ref="K17:L17"/>
    <mergeCell ref="X17:AE17"/>
    <mergeCell ref="AG17:AH17"/>
    <mergeCell ref="B16:I16"/>
    <mergeCell ref="K16:L16"/>
    <mergeCell ref="X16:AE16"/>
    <mergeCell ref="AG16:AH16"/>
    <mergeCell ref="R14:R15"/>
    <mergeCell ref="X18:AE19"/>
    <mergeCell ref="AF18:AF19"/>
    <mergeCell ref="AG18:AH19"/>
    <mergeCell ref="AK18:AK19"/>
    <mergeCell ref="AL18:AL19"/>
    <mergeCell ref="W18:W19"/>
    <mergeCell ref="AM14:AM15"/>
    <mergeCell ref="AN14:AN15"/>
    <mergeCell ref="AO14:AO15"/>
    <mergeCell ref="T14:T15"/>
    <mergeCell ref="U14:U15"/>
    <mergeCell ref="P14:P15"/>
    <mergeCell ref="Q14:Q15"/>
    <mergeCell ref="X14:AE15"/>
    <mergeCell ref="AF14:AF15"/>
    <mergeCell ref="AG14:AH15"/>
    <mergeCell ref="AO8:AO9"/>
    <mergeCell ref="S11:S13"/>
    <mergeCell ref="X12:AQ12"/>
    <mergeCell ref="X13:AQ13"/>
    <mergeCell ref="AP14:AP15"/>
    <mergeCell ref="AQ14:AQ15"/>
    <mergeCell ref="AJ14:AJ15"/>
    <mergeCell ref="AK14:AK15"/>
    <mergeCell ref="AL14:AL15"/>
    <mergeCell ref="AI10:AI11"/>
    <mergeCell ref="AO10:AO11"/>
    <mergeCell ref="AP10:AP11"/>
    <mergeCell ref="AQ10:AQ11"/>
    <mergeCell ref="AJ10:AJ11"/>
    <mergeCell ref="AK10:AK11"/>
    <mergeCell ref="AL10:AL11"/>
    <mergeCell ref="AM10:AM11"/>
    <mergeCell ref="AQ8:AQ9"/>
    <mergeCell ref="B9:U10"/>
    <mergeCell ref="X10:AE11"/>
    <mergeCell ref="AF10:AF11"/>
    <mergeCell ref="AG10:AH11"/>
    <mergeCell ref="N11:N13"/>
    <mergeCell ref="O11:O13"/>
    <mergeCell ref="P11:P13"/>
    <mergeCell ref="Q11:Q13"/>
    <mergeCell ref="AN10:AN11"/>
    <mergeCell ref="AM8:AM9"/>
    <mergeCell ref="AN8:AN9"/>
    <mergeCell ref="AP6:AP7"/>
    <mergeCell ref="AQ6:AQ7"/>
    <mergeCell ref="AO6:AO7"/>
    <mergeCell ref="B11:I13"/>
    <mergeCell ref="J11:J13"/>
    <mergeCell ref="K11:L13"/>
    <mergeCell ref="M11:M13"/>
    <mergeCell ref="T11:T13"/>
    <mergeCell ref="AN6:AN7"/>
    <mergeCell ref="AG6:AH7"/>
    <mergeCell ref="AI6:AI7"/>
    <mergeCell ref="AJ6:AJ7"/>
    <mergeCell ref="AK6:AK7"/>
    <mergeCell ref="AP8:AP9"/>
    <mergeCell ref="AI8:AI9"/>
    <mergeCell ref="AJ8:AJ9"/>
    <mergeCell ref="AK8:AK9"/>
    <mergeCell ref="AL8:AL9"/>
    <mergeCell ref="AL6:AL7"/>
    <mergeCell ref="AM6:AM7"/>
    <mergeCell ref="B6:I6"/>
    <mergeCell ref="K6:L6"/>
    <mergeCell ref="X6:AE7"/>
    <mergeCell ref="AF6:AF7"/>
    <mergeCell ref="AG4:AH4"/>
    <mergeCell ref="B5:I5"/>
    <mergeCell ref="AN2:AO2"/>
    <mergeCell ref="AP2:AQ2"/>
    <mergeCell ref="B2:I2"/>
    <mergeCell ref="J2:L2"/>
    <mergeCell ref="N2:O2"/>
    <mergeCell ref="P2:Q2"/>
    <mergeCell ref="R2:S2"/>
    <mergeCell ref="T2:U2"/>
    <mergeCell ref="AF8:AF9"/>
    <mergeCell ref="AG8:AH9"/>
    <mergeCell ref="AJ2:AK2"/>
    <mergeCell ref="AL2:AM2"/>
    <mergeCell ref="AG5:AH5"/>
    <mergeCell ref="B3:U3"/>
    <mergeCell ref="X3:AQ3"/>
    <mergeCell ref="B4:I4"/>
    <mergeCell ref="K4:L4"/>
    <mergeCell ref="X4:AE4"/>
    <mergeCell ref="X2:AE2"/>
    <mergeCell ref="AF2:AH2"/>
    <mergeCell ref="A11:A13"/>
    <mergeCell ref="A14:A15"/>
    <mergeCell ref="A21:A23"/>
    <mergeCell ref="R11:R13"/>
    <mergeCell ref="K5:L5"/>
    <mergeCell ref="X5:AE5"/>
    <mergeCell ref="B8:U8"/>
    <mergeCell ref="X8:AE9"/>
    <mergeCell ref="A24:A25"/>
    <mergeCell ref="W6:W7"/>
    <mergeCell ref="W8:W9"/>
    <mergeCell ref="W10:W11"/>
    <mergeCell ref="W14:W15"/>
    <mergeCell ref="S14:S15"/>
    <mergeCell ref="B7:I7"/>
    <mergeCell ref="K7:L7"/>
    <mergeCell ref="U11:U13"/>
    <mergeCell ref="B18:U18"/>
  </mergeCells>
  <printOptions horizontalCentered="1" verticalCentered="1"/>
  <pageMargins left="0.2362204724409449" right="0.1968503937007874" top="0.35433070866141736" bottom="0.2362204724409449" header="0.5118110236220472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RowColHeaders="0" showOutlineSymbols="0" zoomScale="96" zoomScaleNormal="96" zoomScalePageLayoutView="0" workbookViewId="0" topLeftCell="IV65536">
      <selection activeCell="IV2" sqref="A1:IV16384"/>
    </sheetView>
  </sheetViews>
  <sheetFormatPr defaultColWidth="0" defaultRowHeight="18.75" customHeight="1" zeroHeight="1"/>
  <cols>
    <col min="1" max="16384" width="0" style="23" hidden="1" customWidth="1"/>
  </cols>
  <sheetData>
    <row r="1" spans="12:13" ht="18.75" customHeight="1" hidden="1">
      <c r="L1" s="133">
        <f>IF(1!BR14="M",1,0)</f>
        <v>0</v>
      </c>
      <c r="M1" s="23" t="s">
        <v>106</v>
      </c>
    </row>
    <row r="2" spans="12:13" ht="18.75" customHeight="1" hidden="1">
      <c r="L2" s="133">
        <f>IF(1!BR14="Ž",1,0)</f>
        <v>0</v>
      </c>
      <c r="M2" s="23" t="s">
        <v>105</v>
      </c>
    </row>
    <row r="3" spans="2:12" ht="18.75" customHeight="1" hidden="1">
      <c r="B3" s="442" t="s">
        <v>104</v>
      </c>
      <c r="C3" s="442"/>
      <c r="D3" s="442" t="s">
        <v>103</v>
      </c>
      <c r="E3" s="442"/>
      <c r="F3" s="442" t="s">
        <v>102</v>
      </c>
      <c r="G3" s="442"/>
      <c r="H3" s="442" t="s">
        <v>101</v>
      </c>
      <c r="I3" s="442"/>
      <c r="J3" s="442" t="s">
        <v>100</v>
      </c>
      <c r="K3" s="442" t="s">
        <v>100</v>
      </c>
      <c r="L3" s="135" t="s">
        <v>99</v>
      </c>
    </row>
    <row r="4" spans="2:12" ht="18.75" customHeight="1" hidden="1">
      <c r="B4" s="133" t="s">
        <v>38</v>
      </c>
      <c r="C4" s="133" t="s">
        <v>98</v>
      </c>
      <c r="D4" s="133" t="s">
        <v>38</v>
      </c>
      <c r="E4" s="133" t="s">
        <v>98</v>
      </c>
      <c r="F4" s="133" t="s">
        <v>38</v>
      </c>
      <c r="G4" s="133" t="s">
        <v>98</v>
      </c>
      <c r="H4" s="133" t="s">
        <v>38</v>
      </c>
      <c r="I4" s="133" t="s">
        <v>98</v>
      </c>
      <c r="J4" s="133" t="s">
        <v>38</v>
      </c>
      <c r="K4" s="133" t="s">
        <v>98</v>
      </c>
      <c r="L4" s="134"/>
    </row>
    <row r="5" spans="2:13" ht="18.75" customHeight="1" hidden="1">
      <c r="B5" s="133">
        <f>IF(B7&gt;C7,1,0)</f>
        <v>0</v>
      </c>
      <c r="D5" s="133">
        <f>IF(D7&gt;E7,1,0)</f>
        <v>0</v>
      </c>
      <c r="F5" s="133">
        <f>IF(F7&gt;G7,1,0)</f>
        <v>0</v>
      </c>
      <c r="H5" s="133">
        <f>IF(H7&gt;I7,1,0)</f>
        <v>0</v>
      </c>
      <c r="J5" s="133">
        <f>IF(J7&gt;K7,1,0)</f>
        <v>0</v>
      </c>
      <c r="L5" s="133">
        <f>SUM(B5:J5)</f>
        <v>0</v>
      </c>
      <c r="M5" s="23" t="s">
        <v>97</v>
      </c>
    </row>
    <row r="6" spans="2:13" ht="18.75" customHeight="1" hidden="1">
      <c r="B6" s="133"/>
      <c r="C6" s="133">
        <f>IF(B7&lt;C7,1,0)</f>
        <v>0</v>
      </c>
      <c r="D6" s="133"/>
      <c r="E6" s="133">
        <f>IF(D7&lt;E7,1,0)</f>
        <v>0</v>
      </c>
      <c r="F6" s="133"/>
      <c r="G6" s="133">
        <f>IF(F7&lt;G7,1,0)</f>
        <v>0</v>
      </c>
      <c r="H6" s="133"/>
      <c r="I6" s="133">
        <f>IF(H7&lt;I7,1,0)</f>
        <v>0</v>
      </c>
      <c r="J6" s="133"/>
      <c r="K6" s="133">
        <f>IF(J7&lt;K7,1,0)</f>
        <v>0</v>
      </c>
      <c r="L6" s="133">
        <f>SUM(B6:K6)</f>
        <v>0</v>
      </c>
      <c r="M6" s="23" t="s">
        <v>96</v>
      </c>
    </row>
    <row r="7" spans="2:13" ht="18.75" customHeight="1" hidden="1">
      <c r="B7" s="133">
        <f>1!AK25</f>
        <v>0</v>
      </c>
      <c r="C7" s="133">
        <f>1!AO25</f>
        <v>0</v>
      </c>
      <c r="D7" s="133">
        <f>1!AR25</f>
        <v>0</v>
      </c>
      <c r="E7" s="133">
        <f>1!AV25</f>
        <v>0</v>
      </c>
      <c r="F7" s="133">
        <f>1!AY25</f>
        <v>0</v>
      </c>
      <c r="G7" s="133">
        <f>1!BC25</f>
        <v>0</v>
      </c>
      <c r="H7" s="133">
        <f>1!BF25</f>
        <v>0</v>
      </c>
      <c r="I7" s="133">
        <f>1!BJ25</f>
        <v>0</v>
      </c>
      <c r="J7" s="133">
        <f>1!BM25</f>
        <v>0</v>
      </c>
      <c r="K7" s="133">
        <f>1!BQ25</f>
        <v>0</v>
      </c>
      <c r="L7" s="133">
        <f>1!BL22</f>
        <v>0</v>
      </c>
      <c r="M7" s="23" t="s">
        <v>95</v>
      </c>
    </row>
    <row r="8" spans="2:13" ht="18.75" customHeight="1" hidden="1">
      <c r="B8" s="439">
        <f>SUM(B7:C7)</f>
        <v>0</v>
      </c>
      <c r="C8" s="439"/>
      <c r="D8" s="439">
        <f>SUM(D7:E7)</f>
        <v>0</v>
      </c>
      <c r="E8" s="439"/>
      <c r="F8" s="439">
        <f>SUM(F7:G7)</f>
        <v>0</v>
      </c>
      <c r="G8" s="439"/>
      <c r="H8" s="439">
        <f>SUM(H7:I7)</f>
        <v>0</v>
      </c>
      <c r="I8" s="439"/>
      <c r="J8" s="439">
        <f>SUM(J7:K7)</f>
        <v>0</v>
      </c>
      <c r="K8" s="439"/>
      <c r="L8" s="133">
        <f>SUM(B8:J8)</f>
        <v>0</v>
      </c>
      <c r="M8" s="23" t="s">
        <v>94</v>
      </c>
    </row>
    <row r="9" spans="2:13" ht="18.75" customHeight="1" hidden="1">
      <c r="B9" s="439">
        <f>IF(ABS((B7-C7))=2,1,0)</f>
        <v>0</v>
      </c>
      <c r="C9" s="439"/>
      <c r="D9" s="439">
        <f>IF(ABS((D7-E7))=2,1,0)</f>
        <v>0</v>
      </c>
      <c r="E9" s="439"/>
      <c r="F9" s="439">
        <f>IF(ABS((F7-G7))=2,1,0)</f>
        <v>0</v>
      </c>
      <c r="G9" s="439"/>
      <c r="H9" s="439">
        <f>IF(ABS((H7-I7))=2,1,0)</f>
        <v>0</v>
      </c>
      <c r="I9" s="439"/>
      <c r="J9" s="439">
        <f>IF(ABS((J7-K7))=2,1,0)</f>
        <v>0</v>
      </c>
      <c r="K9" s="439"/>
      <c r="L9" s="133">
        <f>SUM(B9:J9)</f>
        <v>0</v>
      </c>
      <c r="M9" s="23" t="s">
        <v>93</v>
      </c>
    </row>
    <row r="10" spans="1:13" ht="18.75" customHeight="1" hidden="1">
      <c r="A10" s="441" t="s">
        <v>86</v>
      </c>
      <c r="B10" s="439">
        <f>IF(B8&gt;=52,1,0)</f>
        <v>0</v>
      </c>
      <c r="C10" s="439"/>
      <c r="D10" s="439">
        <f>IF(D8&gt;=52,1,0)</f>
        <v>0</v>
      </c>
      <c r="E10" s="439"/>
      <c r="F10" s="439">
        <f>IF(F8&gt;=52,1,0)</f>
        <v>0</v>
      </c>
      <c r="G10" s="439"/>
      <c r="H10" s="439">
        <f>IF(H8&gt;=52,1,0)</f>
        <v>0</v>
      </c>
      <c r="I10" s="439"/>
      <c r="J10" s="439">
        <f>IF(J8&gt;=52,1,0)</f>
        <v>0</v>
      </c>
      <c r="K10" s="439"/>
      <c r="L10" s="133">
        <f>SUM(B10:J10)</f>
        <v>0</v>
      </c>
      <c r="M10" s="23" t="s">
        <v>92</v>
      </c>
    </row>
    <row r="11" spans="1:13" ht="18.75" customHeight="1" hidden="1">
      <c r="A11" s="441"/>
      <c r="B11" s="133"/>
      <c r="J11" s="439">
        <f>IF(J8&gt;=34,IF(J8&lt;40,1,0),0)</f>
        <v>0</v>
      </c>
      <c r="K11" s="439"/>
      <c r="L11" s="133">
        <f>SUM(J11:J11)</f>
        <v>0</v>
      </c>
      <c r="M11" s="23" t="s">
        <v>91</v>
      </c>
    </row>
    <row r="12" spans="1:13" ht="18.75" customHeight="1" hidden="1">
      <c r="A12" s="441" t="s">
        <v>85</v>
      </c>
      <c r="B12" s="439">
        <f>IF(B8&gt;=68,1,0)</f>
        <v>0</v>
      </c>
      <c r="C12" s="439"/>
      <c r="D12" s="439">
        <f>IF(D8&gt;=68,1,0)</f>
        <v>0</v>
      </c>
      <c r="E12" s="439"/>
      <c r="F12" s="439">
        <f>IF(F8&gt;=68,1,0)</f>
        <v>0</v>
      </c>
      <c r="G12" s="439"/>
      <c r="H12" s="439">
        <f>IF(H8&gt;=68,1,0)</f>
        <v>0</v>
      </c>
      <c r="I12" s="439"/>
      <c r="J12" s="439">
        <f>IF(J8&gt;=68,1,0)</f>
        <v>0</v>
      </c>
      <c r="K12" s="439"/>
      <c r="L12" s="133">
        <f>SUM(B12:J12)</f>
        <v>0</v>
      </c>
      <c r="M12" s="23" t="s">
        <v>90</v>
      </c>
    </row>
    <row r="13" spans="1:13" ht="18.75" customHeight="1" hidden="1">
      <c r="A13" s="441"/>
      <c r="B13" s="439">
        <f>IF(B8&gt;=58,1,0)</f>
        <v>0</v>
      </c>
      <c r="C13" s="439"/>
      <c r="D13" s="439">
        <f>IF(D8&gt;=58,1,0)</f>
        <v>0</v>
      </c>
      <c r="E13" s="439"/>
      <c r="F13" s="439">
        <f>IF(F8&gt;=58,1,0)</f>
        <v>0</v>
      </c>
      <c r="G13" s="439"/>
      <c r="H13" s="439">
        <f>IF(H8&gt;=58,1,0)</f>
        <v>0</v>
      </c>
      <c r="I13" s="439"/>
      <c r="J13" s="439">
        <f>IF(J8&gt;=58,1,0)</f>
        <v>0</v>
      </c>
      <c r="K13" s="439"/>
      <c r="L13" s="133">
        <f>SUM(B13:J13)</f>
        <v>0</v>
      </c>
      <c r="M13" s="23" t="s">
        <v>89</v>
      </c>
    </row>
    <row r="14" spans="1:13" ht="18.75" customHeight="1" hidden="1">
      <c r="A14" s="441"/>
      <c r="B14" s="133"/>
      <c r="J14" s="439">
        <f>IF(J8&gt;=40,1,0)</f>
        <v>0</v>
      </c>
      <c r="K14" s="439"/>
      <c r="L14" s="133">
        <f>SUM(J14:J14)</f>
        <v>0</v>
      </c>
      <c r="M14" s="23" t="s">
        <v>88</v>
      </c>
    </row>
    <row r="15" spans="1:13" ht="18.75" customHeight="1" hidden="1">
      <c r="A15" s="198" t="s">
        <v>84</v>
      </c>
      <c r="J15" s="439">
        <f>IF(J8&gt;=56,0,0)</f>
        <v>0</v>
      </c>
      <c r="K15" s="439"/>
      <c r="L15" s="133">
        <f>SUM(J15:J15)</f>
        <v>0</v>
      </c>
      <c r="M15" s="23" t="s">
        <v>87</v>
      </c>
    </row>
    <row r="16" ht="18.75" customHeight="1" hidden="1"/>
    <row r="17" spans="2:3" ht="18.75" customHeight="1" hidden="1">
      <c r="B17" s="23">
        <v>140</v>
      </c>
      <c r="C17" s="23">
        <v>146</v>
      </c>
    </row>
    <row r="18" spans="2:3" ht="18.75" customHeight="1" hidden="1">
      <c r="B18" s="23">
        <v>184</v>
      </c>
      <c r="C18" s="23">
        <v>190</v>
      </c>
    </row>
    <row r="19" spans="2:4" ht="18.75" customHeight="1" hidden="1">
      <c r="B19" s="23">
        <v>210</v>
      </c>
      <c r="C19" s="23">
        <v>218</v>
      </c>
      <c r="D19" s="23">
        <v>229</v>
      </c>
    </row>
    <row r="20" spans="2:6" ht="18.75" customHeight="1" hidden="1">
      <c r="B20" s="23">
        <v>73</v>
      </c>
      <c r="C20" s="23">
        <v>78</v>
      </c>
      <c r="E20" s="23">
        <v>76</v>
      </c>
      <c r="F20" s="23">
        <v>82</v>
      </c>
    </row>
    <row r="21" spans="2:6" ht="18.75" customHeight="1" hidden="1">
      <c r="B21" s="23">
        <v>98</v>
      </c>
      <c r="C21" s="23">
        <v>103</v>
      </c>
      <c r="E21" s="23">
        <v>102</v>
      </c>
      <c r="F21" s="23">
        <v>107</v>
      </c>
    </row>
    <row r="22" spans="2:8" ht="18.75" customHeight="1" hidden="1">
      <c r="B22" s="23">
        <v>114</v>
      </c>
      <c r="C22" s="23">
        <v>121</v>
      </c>
      <c r="E22" s="23">
        <v>117</v>
      </c>
      <c r="F22" s="23">
        <v>124</v>
      </c>
      <c r="H22" s="23">
        <v>142</v>
      </c>
    </row>
    <row r="23" ht="18.75" customHeight="1" hidden="1"/>
    <row r="24" spans="1:2" ht="18.75" customHeight="1" hidden="1">
      <c r="A24" s="132" t="s">
        <v>86</v>
      </c>
      <c r="B24" s="23">
        <v>0.1</v>
      </c>
    </row>
    <row r="25" spans="1:2" ht="18.75" customHeight="1" hidden="1">
      <c r="A25" s="132" t="s">
        <v>85</v>
      </c>
      <c r="B25" s="23">
        <v>0.30000000000000004</v>
      </c>
    </row>
    <row r="26" spans="1:2" ht="18.75" customHeight="1" hidden="1">
      <c r="A26" s="132" t="s">
        <v>84</v>
      </c>
      <c r="B26" s="131">
        <v>2</v>
      </c>
    </row>
    <row r="27" ht="18.75" customHeight="1" hidden="1"/>
    <row r="28" ht="18.75" customHeight="1" hidden="1">
      <c r="A28" s="129" t="s">
        <v>0</v>
      </c>
    </row>
    <row r="29" spans="1:10" ht="18.75" customHeight="1" hidden="1">
      <c r="A29" s="181" t="s">
        <v>83</v>
      </c>
      <c r="B29" s="182">
        <f>IF(SUM(L5:L6)=3,IF(L8&gt;=B17,IF(L8&lt;=C17,B24,0),0),0)</f>
        <v>0</v>
      </c>
      <c r="C29" s="183" t="str">
        <f>"ukupan broj osvojenih poena u rasponu od "&amp;B17&amp;" do "&amp;C17</f>
        <v>ukupan broj osvojenih poena u rasponu od 140 do 146</v>
      </c>
      <c r="D29" s="183"/>
      <c r="E29" s="183"/>
      <c r="F29" s="183"/>
      <c r="G29" s="183"/>
      <c r="H29" s="183"/>
      <c r="I29" s="183"/>
      <c r="J29" s="184"/>
    </row>
    <row r="30" spans="1:10" ht="18.75" customHeight="1" hidden="1">
      <c r="A30" s="185"/>
      <c r="B30" s="186">
        <f>IF(L1&gt;0,IF(SUM(L5:L6)=3,IF(L7&gt;=B20,IF(L7&lt;=C20,B24,0),0),0),IF(L2&gt;0,IF(SUM(L5:L6)=3,IF(L7&gt;=E20,IF(L7&lt;=F20,B24,0),0),0),0))</f>
        <v>0</v>
      </c>
      <c r="C30" s="187" t="str">
        <f>"ukupan traje elektivno - muškarci od "&amp;B20&amp;" do "&amp;C20&amp;" minuta - žene od "&amp;E20&amp;" do "&amp;F20&amp;" minuta."</f>
        <v>ukupan traje elektivno - muškarci od 73 do 78 minuta - žene od 76 do 82 minuta.</v>
      </c>
      <c r="D30" s="187"/>
      <c r="E30" s="187"/>
      <c r="F30" s="187"/>
      <c r="G30" s="187"/>
      <c r="H30" s="187"/>
      <c r="I30" s="187"/>
      <c r="J30" s="188"/>
    </row>
    <row r="31" spans="1:10" ht="18.75" customHeight="1" hidden="1">
      <c r="A31" s="181" t="s">
        <v>82</v>
      </c>
      <c r="B31" s="182">
        <f>IF(SUM(L5:L6)=4,IF(L8&gt;=B18,IF(L8&lt;=C18,B24,0),0),0)</f>
        <v>0</v>
      </c>
      <c r="C31" s="183" t="str">
        <f>"ukupan broj osvojenih poena u rasponu od "&amp;B18&amp;" do "&amp;C18</f>
        <v>ukupan broj osvojenih poena u rasponu od 184 do 190</v>
      </c>
      <c r="D31" s="183"/>
      <c r="E31" s="183"/>
      <c r="F31" s="183"/>
      <c r="G31" s="183"/>
      <c r="H31" s="183"/>
      <c r="I31" s="183"/>
      <c r="J31" s="184"/>
    </row>
    <row r="32" spans="1:10" ht="18.75" customHeight="1" hidden="1">
      <c r="A32" s="190"/>
      <c r="B32" s="191">
        <f>IF(L1&gt;0,IF(SUM(L5:L6)=4,IF(L7&gt;=B21,IF(L7&lt;=C21,B24,0),0),0),IF(L2&gt;0,IF(SUM(L5:L6)=4,IF(L7&gt;=E21,IF(L7&lt;=F21,B24,0),0),0),0))</f>
        <v>0</v>
      </c>
      <c r="C32" s="192" t="str">
        <f>"ukupan traje elektivno - muškarci od "&amp;B21&amp;" do "&amp;C21&amp;" minuta - žene od "&amp;E21&amp;" do "&amp;F21&amp;" minuta."</f>
        <v>ukupan traje elektivno - muškarci od 98 do 103 minuta - žene od 102 do 107 minuta.</v>
      </c>
      <c r="D32" s="192"/>
      <c r="E32" s="192"/>
      <c r="F32" s="192"/>
      <c r="G32" s="192"/>
      <c r="H32" s="192"/>
      <c r="I32" s="192"/>
      <c r="J32" s="193"/>
    </row>
    <row r="33" spans="1:10" ht="18.75" customHeight="1" hidden="1">
      <c r="A33" s="181" t="s">
        <v>80</v>
      </c>
      <c r="B33" s="182">
        <f>IF(SUM(L5:L6)=5,IF(L8&gt;=B19,IF(L8&lt;=C19,B24,0),0),0)</f>
        <v>0</v>
      </c>
      <c r="C33" s="183" t="str">
        <f>"ukupan broj osvojenih poena u rasponu od "&amp;B19&amp;" do "&amp;C19</f>
        <v>ukupan broj osvojenih poena u rasponu od 210 do 218</v>
      </c>
      <c r="D33" s="183"/>
      <c r="E33" s="183"/>
      <c r="F33" s="183"/>
      <c r="G33" s="183"/>
      <c r="H33" s="183"/>
      <c r="I33" s="183"/>
      <c r="J33" s="184"/>
    </row>
    <row r="34" spans="1:10" ht="18.75" customHeight="1" hidden="1">
      <c r="A34" s="190"/>
      <c r="B34" s="191">
        <f>IF(L1&gt;0,IF(SUM(L5:L6)=5,IF(L7&gt;=B22,IF(L7&lt;=C22,B24,0),0),0),IF(L2&gt;0,IF(SUM(L5:L6)=5,IF(L7&gt;=E22,IF(L7&lt;=F22,B24,0),0),0),0))</f>
        <v>0</v>
      </c>
      <c r="C34" s="192" t="str">
        <f>"ukupan traje elektivno - muškarci od "&amp;B22&amp;" do "&amp;C22&amp;" minuta - žene od "&amp;E22&amp;" do "&amp;F22&amp;" minuta."</f>
        <v>ukupan traje elektivno - muškarci od 114 do 121 minuta - žene od 117 do 124 minuta.</v>
      </c>
      <c r="D34" s="192"/>
      <c r="E34" s="192"/>
      <c r="F34" s="192"/>
      <c r="G34" s="192"/>
      <c r="H34" s="192"/>
      <c r="I34" s="192"/>
      <c r="J34" s="193"/>
    </row>
    <row r="35" spans="1:10" ht="18.75" customHeight="1" hidden="1">
      <c r="A35" s="185"/>
      <c r="B35" s="186">
        <f>IF(L11&gt;0,B24,0)</f>
        <v>0</v>
      </c>
      <c r="C35" s="187" t="str">
        <f>"peti set završen rezultatom 18:16, a rezultatom manjim od 21:19"</f>
        <v>peti set završen rezultatom 18:16, a rezultatom manjim od 21:19</v>
      </c>
      <c r="D35" s="187"/>
      <c r="E35" s="187"/>
      <c r="F35" s="187"/>
      <c r="G35" s="187"/>
      <c r="H35" s="187"/>
      <c r="I35" s="187"/>
      <c r="J35" s="188"/>
    </row>
    <row r="36" ht="18.75" customHeight="1" hidden="1"/>
    <row r="37" spans="1:10" ht="18.75" customHeight="1" hidden="1">
      <c r="A37" s="189"/>
      <c r="B37" s="182">
        <f>IF(B52&gt;0,0,IF(L9=2,B24,0))</f>
        <v>0</v>
      </c>
      <c r="C37" s="183" t="str">
        <f>"dva seta završena na razliku od 2 poena, a rezultatom manjim od 30:28"</f>
        <v>dva seta završena na razliku od 2 poena, a rezultatom manjim od 30:28</v>
      </c>
      <c r="D37" s="183"/>
      <c r="E37" s="183"/>
      <c r="F37" s="183"/>
      <c r="G37" s="183"/>
      <c r="H37" s="183"/>
      <c r="I37" s="183"/>
      <c r="J37" s="184"/>
    </row>
    <row r="38" spans="1:10" ht="18.75" customHeight="1" hidden="1">
      <c r="A38" s="185"/>
      <c r="B38" s="186">
        <f>IF(L12&gt;0,0,IF(L10&gt;0,B24,0))</f>
        <v>0</v>
      </c>
      <c r="C38" s="187" t="str">
        <f>"jedan set završen rezultatom 27:25 i više, a manje od 35:33"</f>
        <v>jedan set završen rezultatom 27:25 i više, a manje od 35:33</v>
      </c>
      <c r="D38" s="187"/>
      <c r="E38" s="187"/>
      <c r="F38" s="187"/>
      <c r="G38" s="187"/>
      <c r="H38" s="187"/>
      <c r="I38" s="187"/>
      <c r="J38" s="188"/>
    </row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>
      <c r="A43" s="129" t="s">
        <v>1</v>
      </c>
    </row>
    <row r="44" spans="1:10" ht="18.75" customHeight="1" hidden="1">
      <c r="A44" s="181" t="s">
        <v>83</v>
      </c>
      <c r="B44" s="182">
        <f>IF(SUM(L5:L6)=3,IF(L8&gt;C17,B25,0),0)</f>
        <v>0</v>
      </c>
      <c r="C44" s="183" t="str">
        <f>"ukupan broj osvojenih poena bude "&amp;C17+1&amp;" i više"</f>
        <v>ukupan broj osvojenih poena bude 147 i više</v>
      </c>
      <c r="D44" s="183"/>
      <c r="E44" s="183"/>
      <c r="F44" s="183"/>
      <c r="G44" s="183"/>
      <c r="H44" s="183"/>
      <c r="I44" s="183"/>
      <c r="J44" s="184"/>
    </row>
    <row r="45" spans="1:10" ht="18.75" customHeight="1" hidden="1">
      <c r="A45" s="185"/>
      <c r="B45" s="186">
        <f>IF(L1&gt;0,IF(SUM(L5:L6)=3,IF(L7&gt;C20,B25,0),0),IF(L2&gt;0,IF(SUM(L5:L6)=3,IF(L7&gt;F20,B25,0),0),0))</f>
        <v>0</v>
      </c>
      <c r="C45" s="187" t="str">
        <f>"ukupan traje elektivno - muškarci od "&amp;C20+1&amp;" minuta i više"&amp;" - žene od "&amp;F20+1&amp;" minuta i više "</f>
        <v>ukupan traje elektivno - muškarci od 79 minuta i više - žene od 83 minuta i više </v>
      </c>
      <c r="D45" s="187"/>
      <c r="E45" s="187"/>
      <c r="F45" s="187"/>
      <c r="G45" s="187"/>
      <c r="H45" s="187"/>
      <c r="I45" s="187"/>
      <c r="J45" s="188"/>
    </row>
    <row r="46" spans="1:10" ht="18.75" customHeight="1" hidden="1">
      <c r="A46" s="181" t="s">
        <v>82</v>
      </c>
      <c r="B46" s="182">
        <f>IF(SUM(L5:L6)=4,IF(L8&gt;C18,B25,0),0)</f>
        <v>0</v>
      </c>
      <c r="C46" s="183" t="str">
        <f>"ukupan broj osvojenih poena bude "&amp;C18+1&amp;" i više"</f>
        <v>ukupan broj osvojenih poena bude 191 i više</v>
      </c>
      <c r="D46" s="183"/>
      <c r="E46" s="183"/>
      <c r="F46" s="183"/>
      <c r="G46" s="183"/>
      <c r="H46" s="183"/>
      <c r="I46" s="183"/>
      <c r="J46" s="184"/>
    </row>
    <row r="47" spans="1:10" ht="18.75" customHeight="1" hidden="1">
      <c r="A47" s="185"/>
      <c r="B47" s="186">
        <f>IF(L1&gt;0,IF(SUM(L5:L6)=4,IF(L7&gt;C21,B25,0),0),IF(L2&gt;0,IF(SUM(L5:L6)=4,IF(L7&gt;F21,B25,0),0),0))</f>
        <v>0</v>
      </c>
      <c r="C47" s="187" t="str">
        <f>"ukupan traje elektivno - muškarci od "&amp;C21+1&amp;" minuta i više"&amp;" - žene od "&amp;F21+1&amp;" minuta i više "</f>
        <v>ukupan traje elektivno - muškarci od 104 minuta i više - žene od 108 minuta i više </v>
      </c>
      <c r="D47" s="187"/>
      <c r="E47" s="187"/>
      <c r="F47" s="187"/>
      <c r="G47" s="187"/>
      <c r="H47" s="187"/>
      <c r="I47" s="187"/>
      <c r="J47" s="188"/>
    </row>
    <row r="48" spans="1:10" ht="18.75" customHeight="1" hidden="1">
      <c r="A48" s="181" t="s">
        <v>80</v>
      </c>
      <c r="B48" s="182">
        <f>IF(SUM(L5:L6)=5,IF(L8&gt;C19,IF(L8&lt;=D19,B25,0),0),0)</f>
        <v>0</v>
      </c>
      <c r="C48" s="183" t="str">
        <f>"ukupan broj osvojenih poena u rasponu od "&amp;C19+1&amp;" do "&amp;D19</f>
        <v>ukupan broj osvojenih poena u rasponu od 219 do 229</v>
      </c>
      <c r="D48" s="183"/>
      <c r="E48" s="183"/>
      <c r="F48" s="183"/>
      <c r="G48" s="183"/>
      <c r="H48" s="183"/>
      <c r="I48" s="183"/>
      <c r="J48" s="184"/>
    </row>
    <row r="49" spans="1:10" ht="18.75" customHeight="1" hidden="1">
      <c r="A49" s="185"/>
      <c r="B49" s="186">
        <f>IF(L1&gt;0,IF(SUM(L5:L6)=5,IF(L7&gt;C22,IF(L7&lt;=H22,B25,0),0),0),IF(L2&gt;0,IF(SUM(L5:L6)=5,IF(L7&gt;F22,IF(L7&lt;=H22,B25,0),0),0),0))</f>
        <v>0</v>
      </c>
      <c r="C49" s="187" t="str">
        <f>"ukupan traje elektivno - muškarci od "&amp;C22+1&amp;" do "&amp;H22&amp;" minuta - žene od "&amp;F22+1&amp;" do "&amp;H22&amp;" minuta."</f>
        <v>ukupan traje elektivno - muškarci od 122 do 142 minuta - žene od 125 do 142 minuta.</v>
      </c>
      <c r="D49" s="187"/>
      <c r="E49" s="187"/>
      <c r="F49" s="187"/>
      <c r="G49" s="187"/>
      <c r="H49" s="187"/>
      <c r="I49" s="187"/>
      <c r="J49" s="188"/>
    </row>
    <row r="50" ht="18.75" customHeight="1" hidden="1"/>
    <row r="51" spans="1:10" ht="18.75" customHeight="1" hidden="1">
      <c r="A51" s="189"/>
      <c r="B51" s="182">
        <f>IF(L9&gt;=3,B25,0)</f>
        <v>0</v>
      </c>
      <c r="C51" s="183" t="str">
        <f>"najmanje tri seta završena na razliku od 2 poena"</f>
        <v>najmanje tri seta završena na razliku od 2 poena</v>
      </c>
      <c r="D51" s="183"/>
      <c r="E51" s="183"/>
      <c r="F51" s="183"/>
      <c r="G51" s="183"/>
      <c r="H51" s="183"/>
      <c r="I51" s="183"/>
      <c r="J51" s="184"/>
    </row>
    <row r="52" spans="1:10" ht="18.75" customHeight="1" hidden="1">
      <c r="A52" s="190"/>
      <c r="B52" s="191">
        <f>IF(L13&gt;0,IF(L9&gt;0,B25,0),0)</f>
        <v>0</v>
      </c>
      <c r="C52" s="192" t="str">
        <f>"jedan set završen rezultatom 30:28 i više i najmenje jedan set na razliku"</f>
        <v>jedan set završen rezultatom 30:28 i više i najmenje jedan set na razliku</v>
      </c>
      <c r="D52" s="192"/>
      <c r="E52" s="192"/>
      <c r="F52" s="192"/>
      <c r="G52" s="192"/>
      <c r="H52" s="192"/>
      <c r="I52" s="192"/>
      <c r="J52" s="193"/>
    </row>
    <row r="53" spans="1:10" ht="18.75" customHeight="1" hidden="1">
      <c r="A53" s="190"/>
      <c r="B53" s="191">
        <f>IF(L12&gt;0,B25,0)</f>
        <v>0</v>
      </c>
      <c r="C53" s="192" t="str">
        <f>"jedan set završen rezultatom 35:33"</f>
        <v>jedan set završen rezultatom 35:33</v>
      </c>
      <c r="D53" s="192"/>
      <c r="E53" s="192"/>
      <c r="F53" s="192"/>
      <c r="G53" s="192"/>
      <c r="H53" s="192"/>
      <c r="I53" s="192"/>
      <c r="J53" s="193"/>
    </row>
    <row r="54" spans="1:10" ht="18.75" customHeight="1" hidden="1">
      <c r="A54" s="185"/>
      <c r="B54" s="186">
        <f>IF(L14&gt;0,B25,0)</f>
        <v>0</v>
      </c>
      <c r="C54" s="187" t="str">
        <f>"peti set završen rezultatom 21:19"</f>
        <v>peti set završen rezultatom 21:19</v>
      </c>
      <c r="D54" s="187"/>
      <c r="E54" s="187"/>
      <c r="F54" s="187"/>
      <c r="G54" s="187"/>
      <c r="H54" s="187"/>
      <c r="I54" s="187"/>
      <c r="J54" s="188"/>
    </row>
    <row r="55" spans="2:3" ht="18.75" customHeight="1" hidden="1">
      <c r="B55" s="130"/>
      <c r="C55" s="129"/>
    </row>
    <row r="56" ht="18.75" customHeight="1" hidden="1"/>
    <row r="57" ht="18.75" customHeight="1" hidden="1"/>
    <row r="58" ht="18.75" customHeight="1" hidden="1">
      <c r="A58" s="129" t="s">
        <v>81</v>
      </c>
    </row>
    <row r="59" spans="1:10" ht="18.75" customHeight="1" hidden="1">
      <c r="A59" s="181" t="s">
        <v>80</v>
      </c>
      <c r="B59" s="182">
        <f>IF(SUM(L5:L6)=5,IF(L8&gt;D19,B26,0),0)</f>
        <v>0</v>
      </c>
      <c r="C59" s="183" t="str">
        <f>"ukupan broj osvojenih poena bude "&amp;D19+1&amp;" i više"</f>
        <v>ukupan broj osvojenih poena bude 230 i više</v>
      </c>
      <c r="D59" s="183"/>
      <c r="E59" s="183"/>
      <c r="F59" s="183"/>
      <c r="G59" s="183"/>
      <c r="H59" s="183"/>
      <c r="I59" s="183"/>
      <c r="J59" s="184"/>
    </row>
    <row r="60" spans="1:10" ht="18.75" customHeight="1" hidden="1">
      <c r="A60" s="190"/>
      <c r="B60" s="191">
        <f>IF(SUM(L5:L6)=5,IF(L7&gt;H22,B26,0),0)</f>
        <v>0</v>
      </c>
      <c r="C60" s="192" t="str">
        <f>"ukupan traje elektivno preko "&amp;H22&amp;" minuta."</f>
        <v>ukupan traje elektivno preko 142 minuta.</v>
      </c>
      <c r="D60" s="192"/>
      <c r="E60" s="192"/>
      <c r="F60" s="192"/>
      <c r="G60" s="192"/>
      <c r="H60" s="192"/>
      <c r="I60" s="192"/>
      <c r="J60" s="193"/>
    </row>
    <row r="61" spans="1:10" ht="18.75" customHeight="1" hidden="1">
      <c r="A61" s="190"/>
      <c r="B61" s="191">
        <f>IF(L9=5,B26,0)</f>
        <v>0</v>
      </c>
      <c r="C61" s="192" t="str">
        <f>"svi setovi završeni na razliku od 2 poena"</f>
        <v>svi setovi završeni na razliku od 2 poena</v>
      </c>
      <c r="D61" s="192"/>
      <c r="E61" s="192"/>
      <c r="F61" s="192"/>
      <c r="G61" s="192"/>
      <c r="H61" s="192"/>
      <c r="I61" s="192"/>
      <c r="J61" s="193"/>
    </row>
    <row r="62" spans="1:10" ht="18.75" customHeight="1" hidden="1">
      <c r="A62" s="190"/>
      <c r="B62" s="186">
        <f>IF(L15&gt;0,B26,0)</f>
        <v>0</v>
      </c>
      <c r="C62" s="187" t="str">
        <f>"peti set završen rezultatom 29:27"</f>
        <v>peti set završen rezultatom 29:27</v>
      </c>
      <c r="D62" s="187"/>
      <c r="E62" s="187"/>
      <c r="F62" s="187"/>
      <c r="G62" s="187"/>
      <c r="H62" s="187"/>
      <c r="I62" s="192"/>
      <c r="J62" s="193"/>
    </row>
    <row r="63" spans="1:10" ht="18.75" customHeight="1" hidden="1">
      <c r="A63" s="185"/>
      <c r="B63" s="194">
        <f>IF(SUM(B59:B62)&gt;0,B26,0)</f>
        <v>0</v>
      </c>
      <c r="C63" s="195" t="str">
        <f>"bilo koji ili sav četiri od ovih uslova nosi ukupno 2,00 boda"</f>
        <v>bilo koji ili sav četiri od ovih uslova nosi ukupno 2,00 boda</v>
      </c>
      <c r="D63" s="195"/>
      <c r="E63" s="195"/>
      <c r="F63" s="195"/>
      <c r="G63" s="195"/>
      <c r="H63" s="195"/>
      <c r="I63" s="196"/>
      <c r="J63" s="197"/>
    </row>
    <row r="64" ht="18.75" customHeight="1" hidden="1"/>
    <row r="65" spans="2:13" ht="18.75" customHeight="1" hidden="1">
      <c r="B65" s="440">
        <f>IF(B63&gt;1,B26,SUM(B29:B38)+SUM(B44:B54))</f>
        <v>0</v>
      </c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</row>
  </sheetData>
  <sheetProtection password="862D" sheet="1" objects="1" scenarios="1" selectLockedCells="1" selectUnlockedCells="1"/>
  <mergeCells count="36">
    <mergeCell ref="B3:C3"/>
    <mergeCell ref="D3:E3"/>
    <mergeCell ref="F3:G3"/>
    <mergeCell ref="H3:I3"/>
    <mergeCell ref="J3:K3"/>
    <mergeCell ref="J9:K9"/>
    <mergeCell ref="B8:C8"/>
    <mergeCell ref="D8:E8"/>
    <mergeCell ref="F8:G8"/>
    <mergeCell ref="H8:I8"/>
    <mergeCell ref="J8:K8"/>
    <mergeCell ref="A10:A11"/>
    <mergeCell ref="B10:C10"/>
    <mergeCell ref="D10:E10"/>
    <mergeCell ref="F10:G10"/>
    <mergeCell ref="H10:I10"/>
    <mergeCell ref="B9:C9"/>
    <mergeCell ref="D9:E9"/>
    <mergeCell ref="F9:G9"/>
    <mergeCell ref="H9:I9"/>
    <mergeCell ref="B13:C13"/>
    <mergeCell ref="D13:E13"/>
    <mergeCell ref="F13:G13"/>
    <mergeCell ref="H13:I13"/>
    <mergeCell ref="J13:K13"/>
    <mergeCell ref="J14:K14"/>
    <mergeCell ref="J15:K15"/>
    <mergeCell ref="B65:M65"/>
    <mergeCell ref="J10:K10"/>
    <mergeCell ref="J11:K11"/>
    <mergeCell ref="A12:A14"/>
    <mergeCell ref="B12:C12"/>
    <mergeCell ref="D12:E12"/>
    <mergeCell ref="F12:G12"/>
    <mergeCell ref="H12:I12"/>
    <mergeCell ref="J12:K1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2019-10-01T19:27:42Z</cp:lastPrinted>
  <dcterms:created xsi:type="dcterms:W3CDTF">2014-01-31T07:44:07Z</dcterms:created>
  <dcterms:modified xsi:type="dcterms:W3CDTF">2020-02-03T08:23:43Z</dcterms:modified>
  <cp:category/>
  <cp:version/>
  <cp:contentType/>
  <cp:contentStatus/>
</cp:coreProperties>
</file>